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ct. Calc &amp; Factors\CV Interest Rates\"/>
    </mc:Choice>
  </mc:AlternateContent>
  <xr:revisionPtr revIDLastSave="0" documentId="13_ncr:1_{81E09381-88B8-49F2-A233-E74A23A91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" sheetId="21" r:id="rId1"/>
    <sheet name="Current CV Rates Feb 2022 C (%)" sheetId="40" r:id="rId2"/>
    <sheet name="Current Relationship Breakdown" sheetId="41" r:id="rId3"/>
    <sheet name="Annuity Proxy" sheetId="43" r:id="rId4"/>
    <sheet name="Applicable Mortality Tables" sheetId="46" r:id="rId5"/>
    <sheet name="Tax Limit Summary" sheetId="45" r:id="rId6"/>
    <sheet name="Current Interest on Contribs" sheetId="47" r:id="rId7"/>
  </sheets>
  <definedNames>
    <definedName name="_xlnm.Print_Area" localSheetId="1">'Current CV Rates Feb 2022 C (%)'!$A$1:$O$24</definedName>
    <definedName name="_xlnm.Print_Area" localSheetId="6">'Current Interest on Contribs'!$A$1:$D$276</definedName>
    <definedName name="_xlnm.Print_Area" localSheetId="2">'Current Relationship Breakdown'!$A$1:$G$11</definedName>
    <definedName name="_xlnm.Print_Area" localSheetId="5">'Tax Limit Summary'!$B$3:$J$47</definedName>
    <definedName name="Rates1">#REF!</definedName>
    <definedName name="RatesAlt1">#REF!</definedName>
    <definedName name="RatesAl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8" i="47" l="1"/>
  <c r="C448" i="47"/>
  <c r="G21" i="43"/>
  <c r="G167" i="43" s="1"/>
  <c r="H11" i="43"/>
  <c r="G12" i="43"/>
  <c r="AF22" i="43"/>
  <c r="AF23" i="43"/>
  <c r="AE23" i="43"/>
  <c r="AE24" i="43"/>
  <c r="AE25" i="43" s="1"/>
  <c r="AE26" i="43" s="1"/>
  <c r="T74" i="43"/>
  <c r="P50" i="41"/>
  <c r="O50" i="41"/>
  <c r="N50" i="41"/>
  <c r="B51" i="41"/>
  <c r="A51" i="41"/>
  <c r="C51" i="41"/>
  <c r="E51" i="41"/>
  <c r="G51" i="41" s="1"/>
  <c r="H51" i="41"/>
  <c r="D51" i="41" s="1"/>
  <c r="F51" i="41" s="1"/>
  <c r="A74" i="40"/>
  <c r="B74" i="40"/>
  <c r="F74" i="40" s="1"/>
  <c r="C74" i="40"/>
  <c r="O74" i="40" s="1"/>
  <c r="D74" i="40"/>
  <c r="E74" i="40"/>
  <c r="H74" i="40"/>
  <c r="I74" i="40"/>
  <c r="K74" i="40" s="1"/>
  <c r="J74" i="40"/>
  <c r="L74" i="40"/>
  <c r="M74" i="40"/>
  <c r="P74" i="40"/>
  <c r="Q74" i="40"/>
  <c r="S74" i="40" s="1"/>
  <c r="R74" i="40"/>
  <c r="AE74" i="40"/>
  <c r="AF74" i="40"/>
  <c r="AG74" i="40"/>
  <c r="AH74" i="40" s="1"/>
  <c r="AJ74" i="40"/>
  <c r="AK74" i="40"/>
  <c r="AL74" i="40"/>
  <c r="AM74" i="40"/>
  <c r="AS74" i="40" s="1"/>
  <c r="AV74" i="40" s="1"/>
  <c r="AN74" i="40"/>
  <c r="AR74" i="40" s="1"/>
  <c r="AO74" i="40"/>
  <c r="AT74" i="40" s="1"/>
  <c r="AQ74" i="40"/>
  <c r="A447" i="47"/>
  <c r="C447" i="47"/>
  <c r="A50" i="41"/>
  <c r="B50" i="41"/>
  <c r="C50" i="41"/>
  <c r="E50" i="41"/>
  <c r="G50" i="41" s="1"/>
  <c r="H50" i="41"/>
  <c r="D50" i="41" s="1"/>
  <c r="F50" i="41" s="1"/>
  <c r="N49" i="41"/>
  <c r="O49" i="41"/>
  <c r="P49" i="41"/>
  <c r="AE73" i="40"/>
  <c r="AF73" i="40"/>
  <c r="AG73" i="40"/>
  <c r="AH73" i="40" s="1"/>
  <c r="AJ73" i="40"/>
  <c r="AK73" i="40"/>
  <c r="AT73" i="40" s="1"/>
  <c r="AL73" i="40"/>
  <c r="AM73" i="40"/>
  <c r="AS73" i="40" s="1"/>
  <c r="AN73" i="40"/>
  <c r="AR73" i="40" s="1"/>
  <c r="AO73" i="40"/>
  <c r="AQ73" i="40"/>
  <c r="AU73" i="40" s="1"/>
  <c r="AZ73" i="40" s="1"/>
  <c r="A73" i="40"/>
  <c r="A446" i="47"/>
  <c r="C446" i="47"/>
  <c r="A49" i="41"/>
  <c r="C49" i="41"/>
  <c r="E49" i="41"/>
  <c r="G49" i="41" s="1"/>
  <c r="N48" i="41"/>
  <c r="B49" i="41" s="1"/>
  <c r="O48" i="41"/>
  <c r="H49" i="41" s="1"/>
  <c r="D49" i="41" s="1"/>
  <c r="F49" i="41" s="1"/>
  <c r="P48" i="41"/>
  <c r="AE72" i="40"/>
  <c r="AF72" i="40"/>
  <c r="AG72" i="40"/>
  <c r="AH72" i="40" s="1"/>
  <c r="AJ72" i="40"/>
  <c r="AK72" i="40"/>
  <c r="AT72" i="40" s="1"/>
  <c r="AL72" i="40"/>
  <c r="AQ72" i="40" s="1"/>
  <c r="AU72" i="40" s="1"/>
  <c r="AZ72" i="40" s="1"/>
  <c r="AM72" i="40"/>
  <c r="AS72" i="40" s="1"/>
  <c r="AN72" i="40"/>
  <c r="AR72" i="40" s="1"/>
  <c r="AO72" i="40"/>
  <c r="A72" i="40"/>
  <c r="N47" i="41"/>
  <c r="C445" i="47"/>
  <c r="A445" i="47"/>
  <c r="A48" i="41"/>
  <c r="B48" i="41"/>
  <c r="C48" i="41"/>
  <c r="E48" i="41"/>
  <c r="G48" i="41"/>
  <c r="H48" i="41"/>
  <c r="D48" i="41" s="1"/>
  <c r="F48" i="41" s="1"/>
  <c r="O47" i="41"/>
  <c r="P47" i="41"/>
  <c r="AE71" i="40"/>
  <c r="AF71" i="40"/>
  <c r="AG71" i="40"/>
  <c r="AH71" i="40"/>
  <c r="AW71" i="40" s="1"/>
  <c r="AJ71" i="40"/>
  <c r="AQ71" i="40" s="1"/>
  <c r="AK71" i="40"/>
  <c r="AS71" i="40" s="1"/>
  <c r="AL71" i="40"/>
  <c r="AM71" i="40"/>
  <c r="AN71" i="40"/>
  <c r="AO71" i="40"/>
  <c r="A71" i="40"/>
  <c r="A444" i="47"/>
  <c r="C444" i="47"/>
  <c r="A47" i="41"/>
  <c r="C47" i="41"/>
  <c r="E47" i="41"/>
  <c r="G47" i="41" s="1"/>
  <c r="N46" i="41"/>
  <c r="B47" i="41" s="1"/>
  <c r="O46" i="41"/>
  <c r="H47" i="41" s="1"/>
  <c r="D47" i="41" s="1"/>
  <c r="F47" i="41" s="1"/>
  <c r="P46" i="41"/>
  <c r="AE70" i="40"/>
  <c r="AF70" i="40"/>
  <c r="AG70" i="40"/>
  <c r="AJ70" i="40"/>
  <c r="AQ70" i="40" s="1"/>
  <c r="AK70" i="40"/>
  <c r="AL70" i="40"/>
  <c r="AM70" i="40"/>
  <c r="AS70" i="40" s="1"/>
  <c r="AN70" i="40"/>
  <c r="AR70" i="40" s="1"/>
  <c r="AO70" i="40"/>
  <c r="AT70" i="40" s="1"/>
  <c r="A70" i="40"/>
  <c r="A443" i="47"/>
  <c r="C443" i="47"/>
  <c r="A46" i="41"/>
  <c r="B46" i="41"/>
  <c r="C46" i="41"/>
  <c r="E46" i="41"/>
  <c r="G46" i="41" s="1"/>
  <c r="H46" i="41"/>
  <c r="D46" i="41" s="1"/>
  <c r="F46" i="41" s="1"/>
  <c r="N45" i="41"/>
  <c r="O45" i="41"/>
  <c r="P45" i="41"/>
  <c r="AE69" i="40"/>
  <c r="A69" i="40"/>
  <c r="B69" i="40"/>
  <c r="F69" i="40" s="1"/>
  <c r="C69" i="40"/>
  <c r="D69" i="40"/>
  <c r="E69" i="40"/>
  <c r="G69" i="40"/>
  <c r="H69" i="40"/>
  <c r="I69" i="40"/>
  <c r="K69" i="40" s="1"/>
  <c r="L69" i="40"/>
  <c r="M69" i="40"/>
  <c r="O69" i="40"/>
  <c r="P69" i="40"/>
  <c r="Q69" i="40"/>
  <c r="S69" i="40" s="1"/>
  <c r="AF69" i="40"/>
  <c r="AG69" i="40"/>
  <c r="AJ69" i="40"/>
  <c r="AK69" i="40"/>
  <c r="AL69" i="40"/>
  <c r="AQ69" i="40" s="1"/>
  <c r="AU69" i="40" s="1"/>
  <c r="AZ69" i="40" s="1"/>
  <c r="AM69" i="40"/>
  <c r="AS69" i="40" s="1"/>
  <c r="AN69" i="40"/>
  <c r="AR69" i="40" s="1"/>
  <c r="AO69" i="40"/>
  <c r="AT69" i="40" s="1"/>
  <c r="T69" i="43"/>
  <c r="T70" i="43"/>
  <c r="T71" i="43"/>
  <c r="T68" i="43"/>
  <c r="C442" i="47"/>
  <c r="A442" i="47"/>
  <c r="E45" i="41"/>
  <c r="C45" i="41"/>
  <c r="A45" i="41"/>
  <c r="B45" i="41"/>
  <c r="G45" i="41"/>
  <c r="H45" i="41"/>
  <c r="D45" i="41" s="1"/>
  <c r="F45" i="41" s="1"/>
  <c r="N44" i="41"/>
  <c r="O44" i="41"/>
  <c r="P44" i="41"/>
  <c r="A68" i="40"/>
  <c r="B68" i="40"/>
  <c r="C68" i="40"/>
  <c r="G68" i="40" s="1"/>
  <c r="D68" i="40"/>
  <c r="E68" i="40"/>
  <c r="F68" i="40"/>
  <c r="H68" i="40"/>
  <c r="J68" i="40" s="1"/>
  <c r="I68" i="40"/>
  <c r="K68" i="40" s="1"/>
  <c r="L68" i="40"/>
  <c r="M68" i="40"/>
  <c r="N68" i="40"/>
  <c r="P68" i="40"/>
  <c r="R68" i="40" s="1"/>
  <c r="Q68" i="40"/>
  <c r="S68" i="40" s="1"/>
  <c r="AE68" i="40"/>
  <c r="AX68" i="40" s="1"/>
  <c r="BC68" i="40" s="1"/>
  <c r="AF68" i="40"/>
  <c r="AG68" i="40"/>
  <c r="AH68" i="40" s="1"/>
  <c r="AW68" i="40" s="1"/>
  <c r="BB68" i="40" s="1"/>
  <c r="AJ68" i="40"/>
  <c r="AK68" i="40"/>
  <c r="AT68" i="40" s="1"/>
  <c r="AL68" i="40"/>
  <c r="AQ68" i="40" s="1"/>
  <c r="AM68" i="40"/>
  <c r="AS68" i="40" s="1"/>
  <c r="AV68" i="40" s="1"/>
  <c r="AN68" i="40"/>
  <c r="AR68" i="40" s="1"/>
  <c r="AO68" i="40"/>
  <c r="C441" i="47"/>
  <c r="A441" i="47"/>
  <c r="A44" i="41"/>
  <c r="B44" i="41"/>
  <c r="G44" i="41"/>
  <c r="H44" i="41"/>
  <c r="D44" i="41" s="1"/>
  <c r="F44" i="41" s="1"/>
  <c r="N43" i="41"/>
  <c r="O43" i="41"/>
  <c r="P43" i="41"/>
  <c r="B67" i="40"/>
  <c r="C67" i="40"/>
  <c r="D67" i="40"/>
  <c r="E67" i="40"/>
  <c r="F67" i="40"/>
  <c r="G67" i="40"/>
  <c r="H67" i="40"/>
  <c r="I67" i="40"/>
  <c r="K67" i="40" s="1"/>
  <c r="J67" i="40"/>
  <c r="L67" i="40"/>
  <c r="M67" i="40"/>
  <c r="N67" i="40"/>
  <c r="O67" i="40"/>
  <c r="P67" i="40"/>
  <c r="Q67" i="40"/>
  <c r="S67" i="40" s="1"/>
  <c r="R67" i="40"/>
  <c r="AE67" i="40"/>
  <c r="AH67" i="40" s="1"/>
  <c r="AF67" i="40"/>
  <c r="AG67" i="40"/>
  <c r="AJ67" i="40"/>
  <c r="AK67" i="40"/>
  <c r="AL67" i="40"/>
  <c r="AQ67" i="40" s="1"/>
  <c r="AU67" i="40" s="1"/>
  <c r="AZ67" i="40" s="1"/>
  <c r="AM67" i="40"/>
  <c r="AS67" i="40" s="1"/>
  <c r="AN67" i="40"/>
  <c r="AO67" i="40"/>
  <c r="AT67" i="40" s="1"/>
  <c r="AR67" i="40"/>
  <c r="A67" i="40"/>
  <c r="A440" i="47"/>
  <c r="C440" i="47"/>
  <c r="N42" i="41"/>
  <c r="B43" i="41" s="1"/>
  <c r="O42" i="41"/>
  <c r="H43" i="41" s="1"/>
  <c r="D43" i="41" s="1"/>
  <c r="F43" i="41" s="1"/>
  <c r="P42" i="41"/>
  <c r="A43" i="41"/>
  <c r="G43" i="41"/>
  <c r="B66" i="40"/>
  <c r="F66" i="40" s="1"/>
  <c r="C66" i="40"/>
  <c r="O66" i="40" s="1"/>
  <c r="D66" i="40"/>
  <c r="E66" i="40"/>
  <c r="H66" i="40"/>
  <c r="I66" i="40"/>
  <c r="J66" i="40"/>
  <c r="L66" i="40"/>
  <c r="M66" i="40"/>
  <c r="P66" i="40"/>
  <c r="Q66" i="40"/>
  <c r="R66" i="40"/>
  <c r="AE66" i="40"/>
  <c r="AF66" i="40"/>
  <c r="AG66" i="40"/>
  <c r="AJ66" i="40"/>
  <c r="AK66" i="40"/>
  <c r="AL66" i="40"/>
  <c r="AQ66" i="40" s="1"/>
  <c r="AM66" i="40"/>
  <c r="AS66" i="40" s="1"/>
  <c r="AN66" i="40"/>
  <c r="AR66" i="40" s="1"/>
  <c r="AO66" i="40"/>
  <c r="AT66" i="40" s="1"/>
  <c r="A66" i="40"/>
  <c r="C439" i="47"/>
  <c r="A439" i="47"/>
  <c r="G35" i="41"/>
  <c r="G36" i="41"/>
  <c r="G37" i="41"/>
  <c r="G38" i="41"/>
  <c r="G39" i="41"/>
  <c r="G40" i="41"/>
  <c r="G41" i="41"/>
  <c r="G42" i="41"/>
  <c r="N41" i="41"/>
  <c r="B42" i="41" s="1"/>
  <c r="O41" i="41"/>
  <c r="P41" i="41"/>
  <c r="A42" i="41"/>
  <c r="AE65" i="40"/>
  <c r="AF65" i="40"/>
  <c r="AG65" i="40"/>
  <c r="AH65" i="40" s="1"/>
  <c r="AJ65" i="40"/>
  <c r="AK65" i="40"/>
  <c r="AL65" i="40"/>
  <c r="AQ65" i="40" s="1"/>
  <c r="AM65" i="40"/>
  <c r="AS65" i="40" s="1"/>
  <c r="AV65" i="40" s="1"/>
  <c r="AN65" i="40"/>
  <c r="AR65" i="40" s="1"/>
  <c r="AO65" i="40"/>
  <c r="AT65" i="40" s="1"/>
  <c r="I12" i="43"/>
  <c r="R18" i="43"/>
  <c r="S18" i="43" s="1"/>
  <c r="T18" i="43" s="1"/>
  <c r="U18" i="43" s="1"/>
  <c r="V18" i="43" s="1"/>
  <c r="G20" i="43" s="1"/>
  <c r="C438" i="47"/>
  <c r="A438" i="47"/>
  <c r="P40" i="41"/>
  <c r="O40" i="41"/>
  <c r="N40" i="41"/>
  <c r="B41" i="41" s="1"/>
  <c r="A41" i="41"/>
  <c r="AO64" i="40"/>
  <c r="AN64" i="40"/>
  <c r="AM64" i="40"/>
  <c r="AL64" i="40"/>
  <c r="AK64" i="40"/>
  <c r="AJ64" i="40"/>
  <c r="AG64" i="40"/>
  <c r="AF64" i="40"/>
  <c r="AE64" i="40"/>
  <c r="T67" i="43"/>
  <c r="T66" i="43"/>
  <c r="T65" i="43"/>
  <c r="T64" i="43"/>
  <c r="T63" i="43"/>
  <c r="T62" i="43"/>
  <c r="T61" i="43"/>
  <c r="T60" i="43"/>
  <c r="T59" i="43"/>
  <c r="T58" i="43"/>
  <c r="T57" i="43"/>
  <c r="T56" i="43"/>
  <c r="T55" i="43"/>
  <c r="T54" i="43"/>
  <c r="T53" i="43"/>
  <c r="T52" i="43"/>
  <c r="T51" i="43"/>
  <c r="T50" i="43"/>
  <c r="T49" i="43"/>
  <c r="T48" i="43"/>
  <c r="T47" i="43"/>
  <c r="T46" i="43"/>
  <c r="T45" i="43"/>
  <c r="T44" i="43"/>
  <c r="T43" i="43"/>
  <c r="T42" i="43"/>
  <c r="T41" i="43"/>
  <c r="T40" i="43"/>
  <c r="T39" i="43"/>
  <c r="T38" i="43"/>
  <c r="T37" i="43"/>
  <c r="T36" i="43"/>
  <c r="T35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G13" i="43" l="1"/>
  <c r="G74" i="40"/>
  <c r="N74" i="40"/>
  <c r="AW74" i="40"/>
  <c r="BB74" i="40" s="1"/>
  <c r="AX74" i="40"/>
  <c r="BC74" i="40" s="1"/>
  <c r="AU74" i="40"/>
  <c r="AZ74" i="40" s="1"/>
  <c r="BA74" i="40"/>
  <c r="B73" i="40"/>
  <c r="L73" i="40"/>
  <c r="AV73" i="40"/>
  <c r="BA73" i="40" s="1"/>
  <c r="AW73" i="40"/>
  <c r="AX73" i="40"/>
  <c r="AV72" i="40"/>
  <c r="BA72" i="40" s="1"/>
  <c r="L72" i="40"/>
  <c r="B72" i="40"/>
  <c r="AW72" i="40"/>
  <c r="AX72" i="40"/>
  <c r="AV71" i="40"/>
  <c r="BA71" i="40" s="1"/>
  <c r="D71" i="40"/>
  <c r="BB71" i="40"/>
  <c r="H71" i="40" s="1"/>
  <c r="AT71" i="40"/>
  <c r="AR71" i="40"/>
  <c r="AU71" i="40" s="1"/>
  <c r="AZ71" i="40" s="1"/>
  <c r="AX71" i="40"/>
  <c r="AH70" i="40"/>
  <c r="AX70" i="40" s="1"/>
  <c r="AV70" i="40"/>
  <c r="BA70" i="40" s="1"/>
  <c r="AU70" i="40"/>
  <c r="AZ70" i="40" s="1"/>
  <c r="J69" i="40"/>
  <c r="R69" i="40"/>
  <c r="N69" i="40"/>
  <c r="AV69" i="40"/>
  <c r="BA69" i="40" s="1"/>
  <c r="AX69" i="40"/>
  <c r="BC69" i="40" s="1"/>
  <c r="AH69" i="40"/>
  <c r="AW69" i="40" s="1"/>
  <c r="BB69" i="40" s="1"/>
  <c r="O68" i="40"/>
  <c r="AU68" i="40"/>
  <c r="AZ68" i="40" s="1"/>
  <c r="BA68" i="40"/>
  <c r="AV67" i="40"/>
  <c r="BA67" i="40" s="1"/>
  <c r="AW67" i="40"/>
  <c r="BB67" i="40" s="1"/>
  <c r="AX67" i="40"/>
  <c r="BC67" i="40" s="1"/>
  <c r="K66" i="40"/>
  <c r="G66" i="40"/>
  <c r="N66" i="40"/>
  <c r="S66" i="40"/>
  <c r="AV66" i="40"/>
  <c r="BA66" i="40" s="1"/>
  <c r="AU66" i="40"/>
  <c r="AZ66" i="40" s="1"/>
  <c r="AH66" i="40"/>
  <c r="AW66" i="40" s="1"/>
  <c r="BB66" i="40" s="1"/>
  <c r="AX65" i="40"/>
  <c r="E65" i="40" s="1"/>
  <c r="H42" i="41"/>
  <c r="D42" i="41" s="1"/>
  <c r="F42" i="41" s="1"/>
  <c r="AU65" i="40"/>
  <c r="BA65" i="40"/>
  <c r="AW65" i="40"/>
  <c r="AZ65" i="40"/>
  <c r="W18" i="43"/>
  <c r="H20" i="43" s="1"/>
  <c r="H41" i="41"/>
  <c r="D41" i="41" s="1"/>
  <c r="F41" i="41" s="1"/>
  <c r="AT64" i="40"/>
  <c r="AQ64" i="40"/>
  <c r="AS64" i="40"/>
  <c r="AH64" i="40"/>
  <c r="AW64" i="40" s="1"/>
  <c r="AR64" i="40"/>
  <c r="C437" i="47"/>
  <c r="C436" i="47"/>
  <c r="C435" i="47"/>
  <c r="C434" i="47"/>
  <c r="C433" i="47"/>
  <c r="C432" i="47"/>
  <c r="C431" i="47"/>
  <c r="C430" i="47"/>
  <c r="C429" i="47"/>
  <c r="C428" i="47"/>
  <c r="C427" i="47"/>
  <c r="C426" i="47"/>
  <c r="C425" i="47"/>
  <c r="C424" i="47"/>
  <c r="C423" i="47"/>
  <c r="C422" i="47"/>
  <c r="C421" i="47"/>
  <c r="C420" i="47"/>
  <c r="C419" i="47"/>
  <c r="C418" i="47"/>
  <c r="C417" i="47"/>
  <c r="C416" i="47"/>
  <c r="C415" i="47"/>
  <c r="C414" i="47"/>
  <c r="C413" i="47"/>
  <c r="C412" i="47"/>
  <c r="C411" i="47"/>
  <c r="C410" i="47"/>
  <c r="C409" i="47"/>
  <c r="C408" i="47"/>
  <c r="C407" i="47"/>
  <c r="C406" i="47"/>
  <c r="C405" i="47"/>
  <c r="C404" i="47"/>
  <c r="C403" i="47"/>
  <c r="C402" i="47"/>
  <c r="C401" i="47"/>
  <c r="C400" i="47"/>
  <c r="C399" i="47"/>
  <c r="C398" i="47"/>
  <c r="C397" i="47"/>
  <c r="C396" i="47"/>
  <c r="C395" i="47"/>
  <c r="C394" i="47"/>
  <c r="C393" i="47"/>
  <c r="C392" i="47"/>
  <c r="C391" i="47"/>
  <c r="C390" i="47"/>
  <c r="C389" i="47"/>
  <c r="C388" i="47"/>
  <c r="C387" i="47"/>
  <c r="C386" i="47"/>
  <c r="C385" i="47"/>
  <c r="C384" i="47"/>
  <c r="C383" i="47"/>
  <c r="C382" i="47"/>
  <c r="C381" i="47"/>
  <c r="C380" i="47"/>
  <c r="C379" i="47"/>
  <c r="C378" i="47"/>
  <c r="C377" i="47"/>
  <c r="C376" i="47"/>
  <c r="C375" i="47"/>
  <c r="C374" i="47"/>
  <c r="C373" i="47"/>
  <c r="C372" i="47"/>
  <c r="C371" i="47"/>
  <c r="C370" i="47"/>
  <c r="C369" i="47"/>
  <c r="C368" i="47"/>
  <c r="C367" i="47"/>
  <c r="C366" i="47"/>
  <c r="C365" i="47"/>
  <c r="C364" i="47"/>
  <c r="C363" i="47"/>
  <c r="C362" i="47"/>
  <c r="C361" i="47"/>
  <c r="C360" i="47"/>
  <c r="C359" i="47"/>
  <c r="C358" i="47"/>
  <c r="C357" i="47"/>
  <c r="C356" i="47"/>
  <c r="C355" i="47"/>
  <c r="C354" i="47"/>
  <c r="C353" i="47"/>
  <c r="C352" i="47"/>
  <c r="C351" i="47"/>
  <c r="C350" i="47"/>
  <c r="C349" i="47"/>
  <c r="C348" i="47"/>
  <c r="C347" i="47"/>
  <c r="C346" i="47"/>
  <c r="C345" i="47"/>
  <c r="C344" i="47"/>
  <c r="C343" i="47"/>
  <c r="C342" i="47"/>
  <c r="C341" i="47"/>
  <c r="C340" i="47"/>
  <c r="C339" i="47"/>
  <c r="C338" i="47"/>
  <c r="C337" i="47"/>
  <c r="C336" i="47"/>
  <c r="C335" i="47"/>
  <c r="C334" i="47"/>
  <c r="C333" i="47"/>
  <c r="C332" i="47"/>
  <c r="C331" i="47"/>
  <c r="C330" i="47"/>
  <c r="C329" i="47"/>
  <c r="C328" i="47"/>
  <c r="C327" i="47"/>
  <c r="C326" i="47"/>
  <c r="C325" i="47"/>
  <c r="C324" i="47"/>
  <c r="C323" i="47"/>
  <c r="C322" i="47"/>
  <c r="C321" i="47"/>
  <c r="C320" i="47"/>
  <c r="C319" i="47"/>
  <c r="C318" i="47"/>
  <c r="C317" i="47"/>
  <c r="C316" i="47"/>
  <c r="C315" i="47"/>
  <c r="C314" i="47"/>
  <c r="C313" i="47"/>
  <c r="C312" i="47"/>
  <c r="C311" i="47"/>
  <c r="C310" i="47"/>
  <c r="C309" i="47"/>
  <c r="C308" i="47"/>
  <c r="C307" i="47"/>
  <c r="C306" i="47"/>
  <c r="C305" i="47"/>
  <c r="C304" i="47"/>
  <c r="C303" i="47"/>
  <c r="C302" i="47"/>
  <c r="C301" i="47"/>
  <c r="C300" i="47"/>
  <c r="C299" i="47"/>
  <c r="C298" i="47"/>
  <c r="C297" i="47"/>
  <c r="C296" i="47"/>
  <c r="C295" i="47"/>
  <c r="C294" i="47"/>
  <c r="C293" i="47"/>
  <c r="C292" i="47"/>
  <c r="C291" i="47"/>
  <c r="C290" i="47"/>
  <c r="C289" i="47"/>
  <c r="C288" i="47"/>
  <c r="C287" i="47"/>
  <c r="C286" i="47"/>
  <c r="C285" i="47"/>
  <c r="C284" i="47"/>
  <c r="C283" i="47"/>
  <c r="C282" i="47"/>
  <c r="C281" i="47"/>
  <c r="C280" i="47"/>
  <c r="C279" i="47"/>
  <c r="C278" i="47"/>
  <c r="C277" i="47"/>
  <c r="C276" i="47"/>
  <c r="C275" i="47"/>
  <c r="C274" i="47"/>
  <c r="C273" i="47"/>
  <c r="C272" i="47"/>
  <c r="C271" i="47"/>
  <c r="C270" i="47"/>
  <c r="C269" i="47"/>
  <c r="C268" i="47"/>
  <c r="C267" i="47"/>
  <c r="C266" i="47"/>
  <c r="C265" i="47"/>
  <c r="C264" i="47"/>
  <c r="C263" i="47"/>
  <c r="C262" i="47"/>
  <c r="C261" i="47"/>
  <c r="C260" i="47"/>
  <c r="C259" i="47"/>
  <c r="C258" i="47"/>
  <c r="C257" i="47"/>
  <c r="C256" i="47"/>
  <c r="C255" i="47"/>
  <c r="C254" i="47"/>
  <c r="C253" i="47"/>
  <c r="C252" i="47"/>
  <c r="C251" i="47"/>
  <c r="C250" i="47"/>
  <c r="C249" i="47"/>
  <c r="C248" i="47"/>
  <c r="C247" i="47"/>
  <c r="C246" i="47"/>
  <c r="C245" i="47"/>
  <c r="C244" i="47"/>
  <c r="C243" i="47"/>
  <c r="C242" i="47"/>
  <c r="C241" i="47"/>
  <c r="C240" i="47"/>
  <c r="C239" i="47"/>
  <c r="C238" i="47"/>
  <c r="C237" i="47"/>
  <c r="C236" i="47"/>
  <c r="C235" i="47"/>
  <c r="C234" i="47"/>
  <c r="C233" i="47"/>
  <c r="C232" i="47"/>
  <c r="C231" i="47"/>
  <c r="C230" i="47"/>
  <c r="C229" i="47"/>
  <c r="C228" i="47"/>
  <c r="C227" i="47"/>
  <c r="C226" i="47"/>
  <c r="C225" i="47"/>
  <c r="C224" i="47"/>
  <c r="C223" i="47"/>
  <c r="C222" i="47"/>
  <c r="C221" i="47"/>
  <c r="C220" i="47"/>
  <c r="C219" i="47"/>
  <c r="C218" i="47"/>
  <c r="C217" i="47"/>
  <c r="C216" i="47"/>
  <c r="C215" i="47"/>
  <c r="C214" i="47"/>
  <c r="C213" i="47"/>
  <c r="C212" i="47"/>
  <c r="C211" i="47"/>
  <c r="C210" i="47"/>
  <c r="C209" i="47"/>
  <c r="C208" i="47"/>
  <c r="C207" i="47"/>
  <c r="C206" i="47"/>
  <c r="C205" i="47"/>
  <c r="C204" i="47"/>
  <c r="C203" i="47"/>
  <c r="C202" i="47"/>
  <c r="C201" i="47"/>
  <c r="C200" i="47"/>
  <c r="C199" i="47"/>
  <c r="C198" i="47"/>
  <c r="C197" i="47"/>
  <c r="C196" i="47"/>
  <c r="C195" i="47"/>
  <c r="C194" i="47"/>
  <c r="C193" i="47"/>
  <c r="C192" i="47"/>
  <c r="C191" i="47"/>
  <c r="C190" i="47"/>
  <c r="C189" i="47"/>
  <c r="C188" i="47"/>
  <c r="C187" i="47"/>
  <c r="C186" i="47"/>
  <c r="C185" i="47"/>
  <c r="C184" i="47"/>
  <c r="C183" i="47"/>
  <c r="C182" i="47"/>
  <c r="C181" i="47"/>
  <c r="C180" i="47"/>
  <c r="C179" i="47"/>
  <c r="C178" i="47"/>
  <c r="C177" i="47"/>
  <c r="C176" i="47"/>
  <c r="C175" i="47"/>
  <c r="C174" i="47"/>
  <c r="C173" i="47"/>
  <c r="C172" i="47"/>
  <c r="C171" i="47"/>
  <c r="C170" i="47"/>
  <c r="C169" i="47"/>
  <c r="C168" i="47"/>
  <c r="C167" i="47"/>
  <c r="C166" i="47"/>
  <c r="C165" i="47"/>
  <c r="C164" i="47"/>
  <c r="C163" i="47"/>
  <c r="C162" i="47"/>
  <c r="C161" i="47"/>
  <c r="C160" i="47"/>
  <c r="C159" i="47"/>
  <c r="C158" i="47"/>
  <c r="C157" i="47"/>
  <c r="C156" i="47"/>
  <c r="C155" i="47"/>
  <c r="C154" i="47"/>
  <c r="C153" i="47"/>
  <c r="C152" i="47"/>
  <c r="C151" i="47"/>
  <c r="C150" i="47"/>
  <c r="C149" i="47"/>
  <c r="C148" i="47"/>
  <c r="C147" i="47"/>
  <c r="C146" i="47"/>
  <c r="C145" i="47"/>
  <c r="C144" i="47"/>
  <c r="C143" i="47"/>
  <c r="C142" i="47"/>
  <c r="C141" i="47"/>
  <c r="C140" i="47"/>
  <c r="C139" i="47"/>
  <c r="C138" i="47"/>
  <c r="C137" i="47"/>
  <c r="C136" i="47"/>
  <c r="C135" i="47"/>
  <c r="C134" i="47"/>
  <c r="C133" i="47"/>
  <c r="C132" i="47"/>
  <c r="C131" i="47"/>
  <c r="C130" i="47"/>
  <c r="C129" i="47"/>
  <c r="C128" i="47"/>
  <c r="C127" i="47"/>
  <c r="C126" i="47"/>
  <c r="C125" i="47"/>
  <c r="C124" i="47"/>
  <c r="C123" i="47"/>
  <c r="C122" i="47"/>
  <c r="C121" i="47"/>
  <c r="C120" i="47"/>
  <c r="C119" i="47"/>
  <c r="C118" i="47"/>
  <c r="C117" i="47"/>
  <c r="C116" i="47"/>
  <c r="C115" i="47"/>
  <c r="C114" i="47"/>
  <c r="C113" i="47"/>
  <c r="C112" i="47"/>
  <c r="C111" i="47"/>
  <c r="C110" i="47"/>
  <c r="C109" i="47"/>
  <c r="C108" i="47"/>
  <c r="C107" i="47"/>
  <c r="C106" i="47"/>
  <c r="C105" i="47"/>
  <c r="C104" i="47"/>
  <c r="C103" i="47"/>
  <c r="C102" i="47"/>
  <c r="C101" i="47"/>
  <c r="C100" i="47"/>
  <c r="C99" i="47"/>
  <c r="C98" i="47"/>
  <c r="C97" i="47"/>
  <c r="C96" i="47"/>
  <c r="C95" i="47"/>
  <c r="C94" i="47"/>
  <c r="C93" i="47"/>
  <c r="C92" i="47"/>
  <c r="C91" i="47"/>
  <c r="C90" i="47"/>
  <c r="C89" i="47"/>
  <c r="C88" i="47"/>
  <c r="C87" i="47"/>
  <c r="C86" i="47"/>
  <c r="C85" i="47"/>
  <c r="C84" i="47"/>
  <c r="C83" i="47"/>
  <c r="C82" i="47"/>
  <c r="C81" i="47"/>
  <c r="C80" i="47"/>
  <c r="C79" i="47"/>
  <c r="C78" i="47"/>
  <c r="C77" i="47"/>
  <c r="C76" i="47"/>
  <c r="C75" i="47"/>
  <c r="C74" i="47"/>
  <c r="C73" i="47"/>
  <c r="C72" i="47"/>
  <c r="C71" i="47"/>
  <c r="C70" i="47"/>
  <c r="C69" i="47"/>
  <c r="C68" i="47"/>
  <c r="C67" i="47"/>
  <c r="C66" i="47"/>
  <c r="C65" i="47"/>
  <c r="C64" i="47"/>
  <c r="C63" i="47"/>
  <c r="C62" i="47"/>
  <c r="C61" i="47"/>
  <c r="C60" i="47"/>
  <c r="C59" i="47"/>
  <c r="C58" i="47"/>
  <c r="C57" i="47"/>
  <c r="C56" i="47"/>
  <c r="C55" i="47"/>
  <c r="C54" i="47"/>
  <c r="C53" i="47"/>
  <c r="C52" i="47"/>
  <c r="C51" i="47"/>
  <c r="C50" i="47"/>
  <c r="C49" i="47"/>
  <c r="C48" i="47"/>
  <c r="C47" i="47"/>
  <c r="C46" i="47"/>
  <c r="C45" i="47"/>
  <c r="C44" i="47"/>
  <c r="C43" i="47"/>
  <c r="C42" i="47"/>
  <c r="C41" i="47"/>
  <c r="C40" i="47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A14" i="47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A61" i="47" s="1"/>
  <c r="A62" i="47" s="1"/>
  <c r="A63" i="47" s="1"/>
  <c r="A64" i="47" s="1"/>
  <c r="A65" i="47" s="1"/>
  <c r="A66" i="47" s="1"/>
  <c r="A67" i="47" s="1"/>
  <c r="A68" i="47" s="1"/>
  <c r="A69" i="47" s="1"/>
  <c r="A70" i="47" s="1"/>
  <c r="A71" i="47" s="1"/>
  <c r="A72" i="47" s="1"/>
  <c r="A73" i="47" s="1"/>
  <c r="A74" i="47" s="1"/>
  <c r="A75" i="47" s="1"/>
  <c r="A76" i="47" s="1"/>
  <c r="A77" i="47" s="1"/>
  <c r="A78" i="47" s="1"/>
  <c r="A79" i="47" s="1"/>
  <c r="A80" i="47" s="1"/>
  <c r="A81" i="47" s="1"/>
  <c r="A82" i="47" s="1"/>
  <c r="A83" i="47" s="1"/>
  <c r="A84" i="47" s="1"/>
  <c r="A85" i="47" s="1"/>
  <c r="A86" i="47" s="1"/>
  <c r="A87" i="47" s="1"/>
  <c r="A88" i="47" s="1"/>
  <c r="A89" i="47" s="1"/>
  <c r="A90" i="47" s="1"/>
  <c r="A91" i="47" s="1"/>
  <c r="A92" i="47" s="1"/>
  <c r="A93" i="47" s="1"/>
  <c r="A94" i="47" s="1"/>
  <c r="A95" i="47" s="1"/>
  <c r="A96" i="47" s="1"/>
  <c r="A97" i="47" s="1"/>
  <c r="A98" i="47" s="1"/>
  <c r="A99" i="47" s="1"/>
  <c r="A100" i="47" s="1"/>
  <c r="A101" i="47" s="1"/>
  <c r="A102" i="47" s="1"/>
  <c r="A103" i="47" s="1"/>
  <c r="A104" i="47" s="1"/>
  <c r="A105" i="47" s="1"/>
  <c r="A106" i="47" s="1"/>
  <c r="A107" i="47" s="1"/>
  <c r="A108" i="47" s="1"/>
  <c r="A109" i="47" s="1"/>
  <c r="A110" i="47" s="1"/>
  <c r="A111" i="47" s="1"/>
  <c r="A112" i="47" s="1"/>
  <c r="A113" i="47" s="1"/>
  <c r="A114" i="47" s="1"/>
  <c r="A115" i="47" s="1"/>
  <c r="A116" i="47" s="1"/>
  <c r="A117" i="47" s="1"/>
  <c r="A118" i="47" s="1"/>
  <c r="A119" i="47" s="1"/>
  <c r="A120" i="47" s="1"/>
  <c r="A121" i="47" s="1"/>
  <c r="A122" i="47" s="1"/>
  <c r="A123" i="47" s="1"/>
  <c r="A124" i="47" s="1"/>
  <c r="A125" i="47" s="1"/>
  <c r="A126" i="47" s="1"/>
  <c r="A127" i="47" s="1"/>
  <c r="A128" i="47" s="1"/>
  <c r="A129" i="47" s="1"/>
  <c r="A130" i="47" s="1"/>
  <c r="A131" i="47" s="1"/>
  <c r="A132" i="47" s="1"/>
  <c r="A133" i="47" s="1"/>
  <c r="A134" i="47" s="1"/>
  <c r="A135" i="47" s="1"/>
  <c r="A136" i="47" s="1"/>
  <c r="A137" i="47" s="1"/>
  <c r="A138" i="47" s="1"/>
  <c r="A139" i="47" s="1"/>
  <c r="A140" i="47" s="1"/>
  <c r="A141" i="47" s="1"/>
  <c r="A142" i="47" s="1"/>
  <c r="A143" i="47" s="1"/>
  <c r="A144" i="47" s="1"/>
  <c r="A145" i="47" s="1"/>
  <c r="A146" i="47" s="1"/>
  <c r="A147" i="47" s="1"/>
  <c r="A148" i="47" s="1"/>
  <c r="A149" i="47" s="1"/>
  <c r="A150" i="47" s="1"/>
  <c r="A151" i="47" s="1"/>
  <c r="A152" i="47" s="1"/>
  <c r="A153" i="47" s="1"/>
  <c r="A154" i="47" s="1"/>
  <c r="A155" i="47" s="1"/>
  <c r="A156" i="47" s="1"/>
  <c r="A157" i="47" s="1"/>
  <c r="A158" i="47" s="1"/>
  <c r="A159" i="47" s="1"/>
  <c r="A160" i="47" s="1"/>
  <c r="A161" i="47" s="1"/>
  <c r="A162" i="47" s="1"/>
  <c r="A163" i="47" s="1"/>
  <c r="A164" i="47" s="1"/>
  <c r="A165" i="47" s="1"/>
  <c r="A166" i="47" s="1"/>
  <c r="A167" i="47" s="1"/>
  <c r="A168" i="47" s="1"/>
  <c r="A169" i="47" s="1"/>
  <c r="A170" i="47" s="1"/>
  <c r="A171" i="47" s="1"/>
  <c r="A172" i="47" s="1"/>
  <c r="A173" i="47" s="1"/>
  <c r="A174" i="47" s="1"/>
  <c r="A175" i="47" s="1"/>
  <c r="A176" i="47" s="1"/>
  <c r="A177" i="47" s="1"/>
  <c r="A178" i="47" s="1"/>
  <c r="A179" i="47" s="1"/>
  <c r="A180" i="47" s="1"/>
  <c r="A181" i="47" s="1"/>
  <c r="A182" i="47" s="1"/>
  <c r="A183" i="47" s="1"/>
  <c r="A184" i="47" s="1"/>
  <c r="A185" i="47" s="1"/>
  <c r="A186" i="47" s="1"/>
  <c r="A187" i="47" s="1"/>
  <c r="A188" i="47" s="1"/>
  <c r="A189" i="47" s="1"/>
  <c r="A190" i="47" s="1"/>
  <c r="A191" i="47" s="1"/>
  <c r="A192" i="47" s="1"/>
  <c r="A193" i="47" s="1"/>
  <c r="A194" i="47" s="1"/>
  <c r="A195" i="47" s="1"/>
  <c r="A196" i="47" s="1"/>
  <c r="A197" i="47" s="1"/>
  <c r="A198" i="47" s="1"/>
  <c r="A199" i="47" s="1"/>
  <c r="A200" i="47" s="1"/>
  <c r="A201" i="47" s="1"/>
  <c r="A202" i="47" s="1"/>
  <c r="A203" i="47" s="1"/>
  <c r="A204" i="47" s="1"/>
  <c r="A205" i="47" s="1"/>
  <c r="A206" i="47" s="1"/>
  <c r="A207" i="47" s="1"/>
  <c r="A208" i="47" s="1"/>
  <c r="A209" i="47" s="1"/>
  <c r="A210" i="47" s="1"/>
  <c r="A211" i="47" s="1"/>
  <c r="A212" i="47" s="1"/>
  <c r="A213" i="47" s="1"/>
  <c r="A214" i="47" s="1"/>
  <c r="A215" i="47" s="1"/>
  <c r="A216" i="47" s="1"/>
  <c r="A217" i="47" s="1"/>
  <c r="A218" i="47" s="1"/>
  <c r="A219" i="47" s="1"/>
  <c r="A220" i="47" s="1"/>
  <c r="A221" i="47" s="1"/>
  <c r="A222" i="47" s="1"/>
  <c r="A223" i="47" s="1"/>
  <c r="A224" i="47" s="1"/>
  <c r="A225" i="47" s="1"/>
  <c r="A226" i="47" s="1"/>
  <c r="A227" i="47" s="1"/>
  <c r="A228" i="47" s="1"/>
  <c r="A229" i="47" s="1"/>
  <c r="A230" i="47" s="1"/>
  <c r="A231" i="47" s="1"/>
  <c r="A232" i="47" s="1"/>
  <c r="A233" i="47" s="1"/>
  <c r="A234" i="47" s="1"/>
  <c r="A235" i="47" s="1"/>
  <c r="A236" i="47" s="1"/>
  <c r="A237" i="47" s="1"/>
  <c r="A238" i="47" s="1"/>
  <c r="A239" i="47" s="1"/>
  <c r="A240" i="47" s="1"/>
  <c r="A241" i="47" s="1"/>
  <c r="A242" i="47" s="1"/>
  <c r="A243" i="47" s="1"/>
  <c r="A244" i="47" s="1"/>
  <c r="A245" i="47" s="1"/>
  <c r="A246" i="47" s="1"/>
  <c r="A247" i="47" s="1"/>
  <c r="A248" i="47" s="1"/>
  <c r="A249" i="47" s="1"/>
  <c r="A250" i="47" s="1"/>
  <c r="A251" i="47" s="1"/>
  <c r="A252" i="47" s="1"/>
  <c r="A253" i="47" s="1"/>
  <c r="A254" i="47" s="1"/>
  <c r="A255" i="47" s="1"/>
  <c r="A256" i="47" s="1"/>
  <c r="A257" i="47" s="1"/>
  <c r="A258" i="47" s="1"/>
  <c r="A259" i="47" s="1"/>
  <c r="A260" i="47" s="1"/>
  <c r="A261" i="47" s="1"/>
  <c r="A262" i="47" s="1"/>
  <c r="A263" i="47" s="1"/>
  <c r="A264" i="47" s="1"/>
  <c r="A265" i="47" s="1"/>
  <c r="A266" i="47" s="1"/>
  <c r="A267" i="47" s="1"/>
  <c r="A268" i="47" s="1"/>
  <c r="A269" i="47" s="1"/>
  <c r="A270" i="47" s="1"/>
  <c r="A271" i="47" s="1"/>
  <c r="A272" i="47" s="1"/>
  <c r="A273" i="47" s="1"/>
  <c r="A274" i="47" s="1"/>
  <c r="A275" i="47" s="1"/>
  <c r="A276" i="47" s="1"/>
  <c r="A277" i="47" s="1"/>
  <c r="A278" i="47" s="1"/>
  <c r="A279" i="47" s="1"/>
  <c r="A280" i="47" s="1"/>
  <c r="A281" i="47" s="1"/>
  <c r="A282" i="47" s="1"/>
  <c r="A283" i="47" s="1"/>
  <c r="A284" i="47" s="1"/>
  <c r="A285" i="47" s="1"/>
  <c r="A286" i="47" s="1"/>
  <c r="A287" i="47" s="1"/>
  <c r="A288" i="47" s="1"/>
  <c r="A289" i="47" s="1"/>
  <c r="A290" i="47" s="1"/>
  <c r="A291" i="47" s="1"/>
  <c r="A292" i="47" s="1"/>
  <c r="A293" i="47" s="1"/>
  <c r="A294" i="47" s="1"/>
  <c r="A295" i="47" s="1"/>
  <c r="A296" i="47" s="1"/>
  <c r="A297" i="47" s="1"/>
  <c r="A298" i="47" s="1"/>
  <c r="A299" i="47" s="1"/>
  <c r="A300" i="47" s="1"/>
  <c r="A301" i="47" s="1"/>
  <c r="A302" i="47" s="1"/>
  <c r="A303" i="47" s="1"/>
  <c r="A304" i="47" s="1"/>
  <c r="A305" i="47" s="1"/>
  <c r="A306" i="47" s="1"/>
  <c r="A307" i="47" s="1"/>
  <c r="A308" i="47" s="1"/>
  <c r="A309" i="47" s="1"/>
  <c r="A310" i="47" s="1"/>
  <c r="A311" i="47" s="1"/>
  <c r="A312" i="47" s="1"/>
  <c r="A313" i="47" s="1"/>
  <c r="A314" i="47" s="1"/>
  <c r="A315" i="47" s="1"/>
  <c r="A316" i="47" s="1"/>
  <c r="A317" i="47" s="1"/>
  <c r="A318" i="47" s="1"/>
  <c r="A319" i="47" s="1"/>
  <c r="A320" i="47" s="1"/>
  <c r="A321" i="47" s="1"/>
  <c r="A322" i="47" s="1"/>
  <c r="A323" i="47" s="1"/>
  <c r="A324" i="47" s="1"/>
  <c r="A325" i="47" s="1"/>
  <c r="A326" i="47" s="1"/>
  <c r="A327" i="47" s="1"/>
  <c r="A328" i="47" s="1"/>
  <c r="A329" i="47" s="1"/>
  <c r="A330" i="47" s="1"/>
  <c r="A331" i="47" s="1"/>
  <c r="A332" i="47" s="1"/>
  <c r="A333" i="47" s="1"/>
  <c r="A334" i="47" s="1"/>
  <c r="A335" i="47" s="1"/>
  <c r="A336" i="47" s="1"/>
  <c r="A337" i="47" s="1"/>
  <c r="A338" i="47" s="1"/>
  <c r="A339" i="47" s="1"/>
  <c r="A340" i="47" s="1"/>
  <c r="A341" i="47" s="1"/>
  <c r="A342" i="47" s="1"/>
  <c r="A343" i="47" s="1"/>
  <c r="A344" i="47" s="1"/>
  <c r="A345" i="47" s="1"/>
  <c r="A346" i="47" s="1"/>
  <c r="A347" i="47" s="1"/>
  <c r="A348" i="47" s="1"/>
  <c r="A349" i="47" s="1"/>
  <c r="A350" i="47" s="1"/>
  <c r="A351" i="47" s="1"/>
  <c r="A352" i="47" s="1"/>
  <c r="A353" i="47" s="1"/>
  <c r="A354" i="47" s="1"/>
  <c r="A355" i="47" s="1"/>
  <c r="A356" i="47" s="1"/>
  <c r="A357" i="47" s="1"/>
  <c r="A358" i="47" s="1"/>
  <c r="A359" i="47" s="1"/>
  <c r="A360" i="47" s="1"/>
  <c r="A361" i="47" s="1"/>
  <c r="A362" i="47" s="1"/>
  <c r="A363" i="47" s="1"/>
  <c r="A364" i="47" s="1"/>
  <c r="A365" i="47" s="1"/>
  <c r="A366" i="47" s="1"/>
  <c r="A367" i="47" s="1"/>
  <c r="A368" i="47" s="1"/>
  <c r="A369" i="47" s="1"/>
  <c r="A370" i="47" s="1"/>
  <c r="A371" i="47" s="1"/>
  <c r="A372" i="47" s="1"/>
  <c r="A373" i="47" s="1"/>
  <c r="A374" i="47" s="1"/>
  <c r="A375" i="47" s="1"/>
  <c r="A376" i="47" s="1"/>
  <c r="A377" i="47" s="1"/>
  <c r="A378" i="47" s="1"/>
  <c r="A379" i="47" s="1"/>
  <c r="A380" i="47" s="1"/>
  <c r="A381" i="47" s="1"/>
  <c r="A382" i="47" s="1"/>
  <c r="A383" i="47" s="1"/>
  <c r="A384" i="47" s="1"/>
  <c r="A385" i="47" s="1"/>
  <c r="A386" i="47" s="1"/>
  <c r="A387" i="47" s="1"/>
  <c r="A388" i="47" s="1"/>
  <c r="A389" i="47" s="1"/>
  <c r="A390" i="47" s="1"/>
  <c r="A391" i="47" s="1"/>
  <c r="A392" i="47" s="1"/>
  <c r="A393" i="47" s="1"/>
  <c r="A394" i="47" s="1"/>
  <c r="A395" i="47" s="1"/>
  <c r="A396" i="47" s="1"/>
  <c r="A397" i="47" s="1"/>
  <c r="A398" i="47" s="1"/>
  <c r="A399" i="47" s="1"/>
  <c r="A400" i="47" s="1"/>
  <c r="A401" i="47" s="1"/>
  <c r="A402" i="47" s="1"/>
  <c r="A403" i="47" s="1"/>
  <c r="A404" i="47" s="1"/>
  <c r="A405" i="47" s="1"/>
  <c r="A406" i="47" s="1"/>
  <c r="A407" i="47" s="1"/>
  <c r="A408" i="47" s="1"/>
  <c r="A409" i="47" s="1"/>
  <c r="A410" i="47" s="1"/>
  <c r="A411" i="47" s="1"/>
  <c r="A412" i="47" s="1"/>
  <c r="A413" i="47" s="1"/>
  <c r="A414" i="47" s="1"/>
  <c r="A415" i="47" s="1"/>
  <c r="A416" i="47" s="1"/>
  <c r="A417" i="47" s="1"/>
  <c r="A418" i="47" s="1"/>
  <c r="A419" i="47" s="1"/>
  <c r="A420" i="47" s="1"/>
  <c r="A421" i="47" s="1"/>
  <c r="A422" i="47" s="1"/>
  <c r="A423" i="47" s="1"/>
  <c r="A424" i="47" s="1"/>
  <c r="A425" i="47" s="1"/>
  <c r="A426" i="47" s="1"/>
  <c r="A427" i="47" s="1"/>
  <c r="A428" i="47" s="1"/>
  <c r="A429" i="47" s="1"/>
  <c r="A430" i="47" s="1"/>
  <c r="A431" i="47" s="1"/>
  <c r="A432" i="47" s="1"/>
  <c r="A433" i="47" s="1"/>
  <c r="A434" i="47" s="1"/>
  <c r="A435" i="47" s="1"/>
  <c r="A436" i="47" s="1"/>
  <c r="A437" i="47" s="1"/>
  <c r="B26" i="46"/>
  <c r="B25" i="46"/>
  <c r="B24" i="46"/>
  <c r="N73" i="40" l="1"/>
  <c r="D73" i="40"/>
  <c r="F73" i="40" s="1"/>
  <c r="BB73" i="40"/>
  <c r="E73" i="40"/>
  <c r="BC73" i="40"/>
  <c r="I73" i="40" s="1"/>
  <c r="Q73" i="40"/>
  <c r="C73" i="40"/>
  <c r="M73" i="40"/>
  <c r="C72" i="40"/>
  <c r="M72" i="40"/>
  <c r="E72" i="40"/>
  <c r="BC72" i="40"/>
  <c r="I72" i="40" s="1"/>
  <c r="N72" i="40"/>
  <c r="D72" i="40"/>
  <c r="F72" i="40" s="1"/>
  <c r="BB72" i="40"/>
  <c r="L71" i="40"/>
  <c r="N71" i="40" s="1"/>
  <c r="B71" i="40"/>
  <c r="F71" i="40" s="1"/>
  <c r="P71" i="40"/>
  <c r="R71" i="40" s="1"/>
  <c r="C71" i="40"/>
  <c r="M71" i="40"/>
  <c r="E71" i="40"/>
  <c r="BC71" i="40"/>
  <c r="I71" i="40" s="1"/>
  <c r="K71" i="40" s="1"/>
  <c r="J71" i="40"/>
  <c r="AW70" i="40"/>
  <c r="E70" i="40"/>
  <c r="BC70" i="40"/>
  <c r="I70" i="40" s="1"/>
  <c r="B70" i="40"/>
  <c r="L70" i="40"/>
  <c r="C70" i="40"/>
  <c r="M70" i="40"/>
  <c r="D70" i="40"/>
  <c r="BB70" i="40"/>
  <c r="H70" i="40" s="1"/>
  <c r="AX66" i="40"/>
  <c r="BC66" i="40" s="1"/>
  <c r="AU64" i="40"/>
  <c r="AZ64" i="40" s="1"/>
  <c r="B64" i="40" s="1"/>
  <c r="D65" i="40"/>
  <c r="B65" i="40"/>
  <c r="L65" i="40"/>
  <c r="C65" i="40"/>
  <c r="M65" i="40"/>
  <c r="X18" i="43"/>
  <c r="I20" i="43" s="1"/>
  <c r="AV64" i="40"/>
  <c r="BA64" i="40" s="1"/>
  <c r="C64" i="40" s="1"/>
  <c r="D64" i="40"/>
  <c r="AX64" i="40"/>
  <c r="P39" i="41"/>
  <c r="O39" i="41"/>
  <c r="N39" i="41"/>
  <c r="B40" i="41" s="1"/>
  <c r="A40" i="41"/>
  <c r="AQ63" i="40"/>
  <c r="AO63" i="40"/>
  <c r="AN63" i="40"/>
  <c r="AR63" i="40" s="1"/>
  <c r="AM63" i="40"/>
  <c r="AS63" i="40" s="1"/>
  <c r="AL63" i="40"/>
  <c r="AK63" i="40"/>
  <c r="AJ63" i="40"/>
  <c r="AG63" i="40"/>
  <c r="AF63" i="40"/>
  <c r="AE63" i="40"/>
  <c r="O73" i="40" l="1"/>
  <c r="G73" i="40"/>
  <c r="S73" i="40"/>
  <c r="K73" i="40"/>
  <c r="H73" i="40"/>
  <c r="J73" i="40" s="1"/>
  <c r="P73" i="40"/>
  <c r="R73" i="40" s="1"/>
  <c r="H72" i="40"/>
  <c r="J72" i="40" s="1"/>
  <c r="P72" i="40"/>
  <c r="R72" i="40" s="1"/>
  <c r="K72" i="40"/>
  <c r="Q72" i="40"/>
  <c r="S72" i="40" s="1"/>
  <c r="O72" i="40"/>
  <c r="G72" i="40"/>
  <c r="Q71" i="40"/>
  <c r="S71" i="40" s="1"/>
  <c r="G71" i="40"/>
  <c r="O71" i="40"/>
  <c r="K70" i="40"/>
  <c r="Q70" i="40"/>
  <c r="S70" i="40" s="1"/>
  <c r="P70" i="40"/>
  <c r="R70" i="40" s="1"/>
  <c r="J70" i="40"/>
  <c r="G70" i="40"/>
  <c r="O70" i="40"/>
  <c r="N70" i="40"/>
  <c r="F70" i="40"/>
  <c r="AH63" i="40"/>
  <c r="AU63" i="40"/>
  <c r="AZ63" i="40" s="1"/>
  <c r="L64" i="40"/>
  <c r="AT63" i="40"/>
  <c r="F65" i="40"/>
  <c r="N65" i="40"/>
  <c r="G65" i="40"/>
  <c r="O65" i="40"/>
  <c r="Y18" i="43"/>
  <c r="E64" i="40"/>
  <c r="G64" i="40" s="1"/>
  <c r="M64" i="40"/>
  <c r="O64" i="40" s="1"/>
  <c r="N64" i="40"/>
  <c r="F64" i="40"/>
  <c r="H40" i="41"/>
  <c r="D40" i="41" s="1"/>
  <c r="F40" i="41" s="1"/>
  <c r="AV63" i="40"/>
  <c r="BA63" i="40" s="1"/>
  <c r="AW63" i="40"/>
  <c r="AX63" i="40"/>
  <c r="B63" i="40"/>
  <c r="G163" i="43" l="1"/>
  <c r="G165" i="43"/>
  <c r="G166" i="43"/>
  <c r="Z18" i="43"/>
  <c r="H21" i="43" s="1"/>
  <c r="H167" i="43" s="1"/>
  <c r="M63" i="40"/>
  <c r="C63" i="40"/>
  <c r="D63" i="40"/>
  <c r="F63" i="40" s="1"/>
  <c r="L63" i="40"/>
  <c r="N63" i="40" s="1"/>
  <c r="E63" i="40"/>
  <c r="H165" i="43" l="1"/>
  <c r="H166" i="43"/>
  <c r="G162" i="43"/>
  <c r="G164" i="43"/>
  <c r="G160" i="43"/>
  <c r="G159" i="43"/>
  <c r="G161" i="43"/>
  <c r="G26" i="43"/>
  <c r="G158" i="43"/>
  <c r="AA18" i="43"/>
  <c r="I21" i="43" s="1"/>
  <c r="I167" i="43" s="1"/>
  <c r="G23" i="43"/>
  <c r="G25" i="43"/>
  <c r="G27" i="43"/>
  <c r="G29" i="43"/>
  <c r="G31" i="43"/>
  <c r="G33" i="43"/>
  <c r="G35" i="43"/>
  <c r="G37" i="43"/>
  <c r="G39" i="43"/>
  <c r="G41" i="43"/>
  <c r="G43" i="43"/>
  <c r="G45" i="43"/>
  <c r="G47" i="43"/>
  <c r="G49" i="43"/>
  <c r="G51" i="43"/>
  <c r="G53" i="43"/>
  <c r="G55" i="43"/>
  <c r="G57" i="43"/>
  <c r="G59" i="43"/>
  <c r="G61" i="43"/>
  <c r="G63" i="43"/>
  <c r="G65" i="43"/>
  <c r="G67" i="43"/>
  <c r="G69" i="43"/>
  <c r="G71" i="43"/>
  <c r="G73" i="43"/>
  <c r="G75" i="43"/>
  <c r="G77" i="43"/>
  <c r="G79" i="43"/>
  <c r="G81" i="43"/>
  <c r="G83" i="43"/>
  <c r="G85" i="43"/>
  <c r="G87" i="43"/>
  <c r="G89" i="43"/>
  <c r="G91" i="43"/>
  <c r="G93" i="43"/>
  <c r="G95" i="43"/>
  <c r="G97" i="43"/>
  <c r="G99" i="43"/>
  <c r="G101" i="43"/>
  <c r="G103" i="43"/>
  <c r="G105" i="43"/>
  <c r="G107" i="43"/>
  <c r="G109" i="43"/>
  <c r="G111" i="43"/>
  <c r="G113" i="43"/>
  <c r="G115" i="43"/>
  <c r="G117" i="43"/>
  <c r="G119" i="43"/>
  <c r="G121" i="43"/>
  <c r="G123" i="43"/>
  <c r="G125" i="43"/>
  <c r="G127" i="43"/>
  <c r="G129" i="43"/>
  <c r="G131" i="43"/>
  <c r="G133" i="43"/>
  <c r="G135" i="43"/>
  <c r="G137" i="43"/>
  <c r="G139" i="43"/>
  <c r="G141" i="43"/>
  <c r="G143" i="43"/>
  <c r="G145" i="43"/>
  <c r="G147" i="43"/>
  <c r="G149" i="43"/>
  <c r="G151" i="43"/>
  <c r="G153" i="43"/>
  <c r="G155" i="43"/>
  <c r="G24" i="43"/>
  <c r="G28" i="43"/>
  <c r="G30" i="43"/>
  <c r="G32" i="43"/>
  <c r="G34" i="43"/>
  <c r="G36" i="43"/>
  <c r="G38" i="43"/>
  <c r="G40" i="43"/>
  <c r="G42" i="43"/>
  <c r="G44" i="43"/>
  <c r="G46" i="43"/>
  <c r="G48" i="43"/>
  <c r="G50" i="43"/>
  <c r="G52" i="43"/>
  <c r="G54" i="43"/>
  <c r="G56" i="43"/>
  <c r="G58" i="43"/>
  <c r="G60" i="43"/>
  <c r="G62" i="43"/>
  <c r="G64" i="43"/>
  <c r="G66" i="43"/>
  <c r="G68" i="43"/>
  <c r="G70" i="43"/>
  <c r="G72" i="43"/>
  <c r="G74" i="43"/>
  <c r="G76" i="43"/>
  <c r="G78" i="43"/>
  <c r="G80" i="43"/>
  <c r="G82" i="43"/>
  <c r="G84" i="43"/>
  <c r="G86" i="43"/>
  <c r="G88" i="43"/>
  <c r="G90" i="43"/>
  <c r="G92" i="43"/>
  <c r="G94" i="43"/>
  <c r="G96" i="43"/>
  <c r="G98" i="43"/>
  <c r="G100" i="43"/>
  <c r="G102" i="43"/>
  <c r="G104" i="43"/>
  <c r="G106" i="43"/>
  <c r="G108" i="43"/>
  <c r="G110" i="43"/>
  <c r="G112" i="43"/>
  <c r="G114" i="43"/>
  <c r="G116" i="43"/>
  <c r="G118" i="43"/>
  <c r="G120" i="43"/>
  <c r="G122" i="43"/>
  <c r="G124" i="43"/>
  <c r="G126" i="43"/>
  <c r="G128" i="43"/>
  <c r="G130" i="43"/>
  <c r="G132" i="43"/>
  <c r="G134" i="43"/>
  <c r="G136" i="43"/>
  <c r="G138" i="43"/>
  <c r="G140" i="43"/>
  <c r="G142" i="43"/>
  <c r="G144" i="43"/>
  <c r="G146" i="43"/>
  <c r="G148" i="43"/>
  <c r="G150" i="43"/>
  <c r="G152" i="43"/>
  <c r="G154" i="43"/>
  <c r="G156" i="43"/>
  <c r="G22" i="43"/>
  <c r="G157" i="43"/>
  <c r="O63" i="40"/>
  <c r="G63" i="40"/>
  <c r="I165" i="43" l="1"/>
  <c r="I166" i="43"/>
  <c r="H164" i="43"/>
  <c r="H162" i="43"/>
  <c r="H163" i="43"/>
  <c r="H158" i="43"/>
  <c r="H159" i="43"/>
  <c r="H160" i="43"/>
  <c r="H161" i="43"/>
  <c r="AB18" i="43"/>
  <c r="J21" i="43" s="1"/>
  <c r="J167" i="43" s="1"/>
  <c r="H23" i="43"/>
  <c r="H25" i="43"/>
  <c r="H27" i="43"/>
  <c r="H29" i="43"/>
  <c r="H31" i="43"/>
  <c r="H33" i="43"/>
  <c r="H35" i="43"/>
  <c r="H37" i="43"/>
  <c r="H39" i="43"/>
  <c r="H41" i="43"/>
  <c r="H43" i="43"/>
  <c r="H45" i="43"/>
  <c r="H47" i="43"/>
  <c r="H49" i="43"/>
  <c r="H51" i="43"/>
  <c r="H53" i="43"/>
  <c r="H55" i="43"/>
  <c r="H57" i="43"/>
  <c r="H59" i="43"/>
  <c r="H61" i="43"/>
  <c r="H63" i="43"/>
  <c r="H65" i="43"/>
  <c r="H67" i="43"/>
  <c r="H69" i="43"/>
  <c r="H71" i="43"/>
  <c r="H73" i="43"/>
  <c r="H75" i="43"/>
  <c r="H77" i="43"/>
  <c r="H79" i="43"/>
  <c r="H81" i="43"/>
  <c r="H83" i="43"/>
  <c r="H85" i="43"/>
  <c r="H87" i="43"/>
  <c r="H89" i="43"/>
  <c r="H91" i="43"/>
  <c r="H93" i="43"/>
  <c r="H95" i="43"/>
  <c r="H97" i="43"/>
  <c r="H99" i="43"/>
  <c r="H101" i="43"/>
  <c r="H103" i="43"/>
  <c r="H105" i="43"/>
  <c r="H107" i="43"/>
  <c r="H109" i="43"/>
  <c r="H111" i="43"/>
  <c r="H113" i="43"/>
  <c r="H115" i="43"/>
  <c r="H117" i="43"/>
  <c r="H119" i="43"/>
  <c r="H121" i="43"/>
  <c r="H123" i="43"/>
  <c r="H125" i="43"/>
  <c r="H127" i="43"/>
  <c r="H129" i="43"/>
  <c r="H131" i="43"/>
  <c r="H133" i="43"/>
  <c r="H135" i="43"/>
  <c r="H137" i="43"/>
  <c r="H139" i="43"/>
  <c r="H141" i="43"/>
  <c r="H143" i="43"/>
  <c r="H145" i="43"/>
  <c r="H147" i="43"/>
  <c r="H149" i="43"/>
  <c r="H151" i="43"/>
  <c r="H153" i="43"/>
  <c r="H155" i="43"/>
  <c r="H157" i="43"/>
  <c r="H24" i="43"/>
  <c r="H26" i="43"/>
  <c r="H28" i="43"/>
  <c r="H30" i="43"/>
  <c r="H32" i="43"/>
  <c r="H34" i="43"/>
  <c r="H36" i="43"/>
  <c r="H38" i="43"/>
  <c r="H40" i="43"/>
  <c r="H42" i="43"/>
  <c r="H44" i="43"/>
  <c r="H46" i="43"/>
  <c r="H48" i="43"/>
  <c r="H50" i="43"/>
  <c r="H52" i="43"/>
  <c r="H54" i="43"/>
  <c r="H56" i="43"/>
  <c r="H58" i="43"/>
  <c r="H60" i="43"/>
  <c r="H62" i="43"/>
  <c r="H64" i="43"/>
  <c r="H66" i="43"/>
  <c r="H68" i="43"/>
  <c r="H70" i="43"/>
  <c r="H72" i="43"/>
  <c r="H74" i="43"/>
  <c r="H76" i="43"/>
  <c r="H78" i="43"/>
  <c r="H80" i="43"/>
  <c r="H82" i="43"/>
  <c r="H84" i="43"/>
  <c r="H86" i="43"/>
  <c r="H88" i="43"/>
  <c r="H90" i="43"/>
  <c r="H92" i="43"/>
  <c r="H94" i="43"/>
  <c r="H96" i="43"/>
  <c r="H98" i="43"/>
  <c r="H100" i="43"/>
  <c r="H102" i="43"/>
  <c r="H104" i="43"/>
  <c r="H106" i="43"/>
  <c r="H108" i="43"/>
  <c r="H110" i="43"/>
  <c r="H112" i="43"/>
  <c r="H114" i="43"/>
  <c r="H116" i="43"/>
  <c r="H118" i="43"/>
  <c r="H120" i="43"/>
  <c r="H122" i="43"/>
  <c r="H124" i="43"/>
  <c r="H126" i="43"/>
  <c r="H128" i="43"/>
  <c r="H130" i="43"/>
  <c r="H132" i="43"/>
  <c r="H134" i="43"/>
  <c r="H136" i="43"/>
  <c r="H138" i="43"/>
  <c r="H140" i="43"/>
  <c r="H142" i="43"/>
  <c r="H144" i="43"/>
  <c r="H146" i="43"/>
  <c r="H148" i="43"/>
  <c r="H150" i="43"/>
  <c r="H152" i="43"/>
  <c r="H154" i="43"/>
  <c r="H156" i="43"/>
  <c r="H22" i="43"/>
  <c r="P23" i="43"/>
  <c r="H11" i="41"/>
  <c r="G11" i="41"/>
  <c r="J165" i="43" l="1"/>
  <c r="J166" i="43"/>
  <c r="I164" i="43"/>
  <c r="I162" i="43"/>
  <c r="I163" i="43"/>
  <c r="I158" i="43"/>
  <c r="I160" i="43"/>
  <c r="I161" i="43"/>
  <c r="I159" i="43"/>
  <c r="I32" i="43"/>
  <c r="I50" i="43"/>
  <c r="I66" i="43"/>
  <c r="I82" i="43"/>
  <c r="I100" i="43"/>
  <c r="I112" i="43"/>
  <c r="I128" i="43"/>
  <c r="I148" i="43"/>
  <c r="I34" i="43"/>
  <c r="I44" i="43"/>
  <c r="I58" i="43"/>
  <c r="I74" i="43"/>
  <c r="I84" i="43"/>
  <c r="I96" i="43"/>
  <c r="I108" i="43"/>
  <c r="I122" i="43"/>
  <c r="I132" i="43"/>
  <c r="I142" i="43"/>
  <c r="I156" i="43"/>
  <c r="I23" i="43"/>
  <c r="I25" i="43"/>
  <c r="I27" i="43"/>
  <c r="I29" i="43"/>
  <c r="I31" i="43"/>
  <c r="I33" i="43"/>
  <c r="I35" i="43"/>
  <c r="I37" i="43"/>
  <c r="I39" i="43"/>
  <c r="I41" i="43"/>
  <c r="I43" i="43"/>
  <c r="I45" i="43"/>
  <c r="I47" i="43"/>
  <c r="I49" i="43"/>
  <c r="I51" i="43"/>
  <c r="I53" i="43"/>
  <c r="I55" i="43"/>
  <c r="I57" i="43"/>
  <c r="I59" i="43"/>
  <c r="I61" i="43"/>
  <c r="I63" i="43"/>
  <c r="I65" i="43"/>
  <c r="I67" i="43"/>
  <c r="I69" i="43"/>
  <c r="I71" i="43"/>
  <c r="I73" i="43"/>
  <c r="I75" i="43"/>
  <c r="I77" i="43"/>
  <c r="I79" i="43"/>
  <c r="I81" i="43"/>
  <c r="I83" i="43"/>
  <c r="I85" i="43"/>
  <c r="I87" i="43"/>
  <c r="I89" i="43"/>
  <c r="I91" i="43"/>
  <c r="I93" i="43"/>
  <c r="I95" i="43"/>
  <c r="I97" i="43"/>
  <c r="I99" i="43"/>
  <c r="I101" i="43"/>
  <c r="I103" i="43"/>
  <c r="I105" i="43"/>
  <c r="I107" i="43"/>
  <c r="I109" i="43"/>
  <c r="I111" i="43"/>
  <c r="I113" i="43"/>
  <c r="I115" i="43"/>
  <c r="I117" i="43"/>
  <c r="I119" i="43"/>
  <c r="I121" i="43"/>
  <c r="I123" i="43"/>
  <c r="I125" i="43"/>
  <c r="I127" i="43"/>
  <c r="I129" i="43"/>
  <c r="I131" i="43"/>
  <c r="I133" i="43"/>
  <c r="I135" i="43"/>
  <c r="I137" i="43"/>
  <c r="I139" i="43"/>
  <c r="I141" i="43"/>
  <c r="I143" i="43"/>
  <c r="I145" i="43"/>
  <c r="I147" i="43"/>
  <c r="I149" i="43"/>
  <c r="I151" i="43"/>
  <c r="I153" i="43"/>
  <c r="I155" i="43"/>
  <c r="I157" i="43"/>
  <c r="I30" i="43"/>
  <c r="I52" i="43"/>
  <c r="I70" i="43"/>
  <c r="I92" i="43"/>
  <c r="I114" i="43"/>
  <c r="I134" i="43"/>
  <c r="I150" i="43"/>
  <c r="I36" i="43"/>
  <c r="I46" i="43"/>
  <c r="I60" i="43"/>
  <c r="I76" i="43"/>
  <c r="I86" i="43"/>
  <c r="I102" i="43"/>
  <c r="I116" i="43"/>
  <c r="I126" i="43"/>
  <c r="I136" i="43"/>
  <c r="I144" i="43"/>
  <c r="I152" i="43"/>
  <c r="I24" i="43"/>
  <c r="I40" i="43"/>
  <c r="I56" i="43"/>
  <c r="I64" i="43"/>
  <c r="I78" i="43"/>
  <c r="I94" i="43"/>
  <c r="I104" i="43"/>
  <c r="I120" i="43"/>
  <c r="I138" i="43"/>
  <c r="I154" i="43"/>
  <c r="I22" i="43"/>
  <c r="I26" i="43"/>
  <c r="I48" i="43"/>
  <c r="I68" i="43"/>
  <c r="I90" i="43"/>
  <c r="I110" i="43"/>
  <c r="I124" i="43"/>
  <c r="I140" i="43"/>
  <c r="I28" i="43"/>
  <c r="I38" i="43"/>
  <c r="I42" i="43"/>
  <c r="I54" i="43"/>
  <c r="I62" i="43"/>
  <c r="I72" i="43"/>
  <c r="I80" i="43"/>
  <c r="I88" i="43"/>
  <c r="I98" i="43"/>
  <c r="I106" i="43"/>
  <c r="I118" i="43"/>
  <c r="I130" i="43"/>
  <c r="I146" i="43"/>
  <c r="AC18" i="43"/>
  <c r="G14" i="43" s="1"/>
  <c r="P24" i="43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J164" i="43" l="1"/>
  <c r="J162" i="43"/>
  <c r="J163" i="43"/>
  <c r="P48" i="43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J158" i="43"/>
  <c r="J161" i="43"/>
  <c r="J159" i="43"/>
  <c r="J160" i="43"/>
  <c r="J23" i="43"/>
  <c r="J25" i="43"/>
  <c r="J27" i="43"/>
  <c r="J29" i="43"/>
  <c r="J31" i="43"/>
  <c r="J33" i="43"/>
  <c r="J35" i="43"/>
  <c r="J37" i="43"/>
  <c r="J39" i="43"/>
  <c r="J41" i="43"/>
  <c r="J43" i="43"/>
  <c r="J45" i="43"/>
  <c r="J47" i="43"/>
  <c r="J49" i="43"/>
  <c r="J51" i="43"/>
  <c r="J53" i="43"/>
  <c r="J55" i="43"/>
  <c r="J57" i="43"/>
  <c r="J59" i="43"/>
  <c r="J61" i="43"/>
  <c r="J63" i="43"/>
  <c r="J65" i="43"/>
  <c r="J67" i="43"/>
  <c r="J69" i="43"/>
  <c r="J71" i="43"/>
  <c r="J73" i="43"/>
  <c r="J75" i="43"/>
  <c r="J77" i="43"/>
  <c r="J79" i="43"/>
  <c r="J81" i="43"/>
  <c r="J83" i="43"/>
  <c r="J85" i="43"/>
  <c r="J87" i="43"/>
  <c r="J89" i="43"/>
  <c r="J91" i="43"/>
  <c r="J93" i="43"/>
  <c r="J95" i="43"/>
  <c r="J97" i="43"/>
  <c r="J99" i="43"/>
  <c r="J101" i="43"/>
  <c r="J103" i="43"/>
  <c r="J105" i="43"/>
  <c r="J107" i="43"/>
  <c r="J109" i="43"/>
  <c r="J111" i="43"/>
  <c r="J113" i="43"/>
  <c r="J115" i="43"/>
  <c r="J117" i="43"/>
  <c r="J119" i="43"/>
  <c r="J121" i="43"/>
  <c r="J123" i="43"/>
  <c r="J125" i="43"/>
  <c r="J127" i="43"/>
  <c r="J129" i="43"/>
  <c r="J131" i="43"/>
  <c r="J133" i="43"/>
  <c r="J135" i="43"/>
  <c r="J137" i="43"/>
  <c r="J139" i="43"/>
  <c r="J141" i="43"/>
  <c r="J143" i="43"/>
  <c r="J145" i="43"/>
  <c r="J147" i="43"/>
  <c r="J149" i="43"/>
  <c r="J151" i="43"/>
  <c r="J153" i="43"/>
  <c r="J155" i="43"/>
  <c r="J157" i="43"/>
  <c r="J22" i="43"/>
  <c r="J24" i="43"/>
  <c r="J26" i="43"/>
  <c r="J28" i="43"/>
  <c r="J30" i="43"/>
  <c r="J32" i="43"/>
  <c r="J34" i="43"/>
  <c r="J36" i="43"/>
  <c r="J38" i="43"/>
  <c r="J40" i="43"/>
  <c r="J42" i="43"/>
  <c r="J44" i="43"/>
  <c r="J46" i="43"/>
  <c r="J48" i="43"/>
  <c r="J50" i="43"/>
  <c r="J52" i="43"/>
  <c r="J54" i="43"/>
  <c r="J56" i="43"/>
  <c r="J58" i="43"/>
  <c r="J60" i="43"/>
  <c r="J62" i="43"/>
  <c r="J64" i="43"/>
  <c r="J66" i="43"/>
  <c r="J68" i="43"/>
  <c r="J70" i="43"/>
  <c r="J72" i="43"/>
  <c r="J74" i="43"/>
  <c r="J76" i="43"/>
  <c r="J78" i="43"/>
  <c r="J80" i="43"/>
  <c r="J82" i="43"/>
  <c r="J84" i="43"/>
  <c r="J86" i="43"/>
  <c r="J88" i="43"/>
  <c r="J90" i="43"/>
  <c r="J92" i="43"/>
  <c r="J94" i="43"/>
  <c r="J96" i="43"/>
  <c r="J98" i="43"/>
  <c r="J100" i="43"/>
  <c r="J102" i="43"/>
  <c r="J104" i="43"/>
  <c r="J106" i="43"/>
  <c r="J108" i="43"/>
  <c r="J110" i="43"/>
  <c r="J112" i="43"/>
  <c r="J114" i="43"/>
  <c r="J116" i="43"/>
  <c r="J118" i="43"/>
  <c r="J120" i="43"/>
  <c r="J122" i="43"/>
  <c r="J124" i="43"/>
  <c r="J126" i="43"/>
  <c r="J128" i="43"/>
  <c r="J130" i="43"/>
  <c r="J132" i="43"/>
  <c r="J134" i="43"/>
  <c r="J136" i="43"/>
  <c r="J138" i="43"/>
  <c r="J140" i="43"/>
  <c r="J142" i="43"/>
  <c r="J144" i="43"/>
  <c r="J146" i="43"/>
  <c r="J148" i="43"/>
  <c r="J150" i="43"/>
  <c r="J152" i="43"/>
  <c r="J154" i="43"/>
  <c r="J156" i="43"/>
  <c r="AF25" i="43" l="1"/>
  <c r="AF24" i="43"/>
  <c r="AF26" i="43"/>
  <c r="B10" i="45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R11" i="40"/>
  <c r="R10" i="40"/>
  <c r="AE27" i="43" l="1"/>
  <c r="AE28" i="43" l="1"/>
  <c r="AF27" i="43"/>
  <c r="AG62" i="40"/>
  <c r="AF62" i="40"/>
  <c r="AE62" i="40"/>
  <c r="G31" i="41"/>
  <c r="H31" i="41"/>
  <c r="D31" i="41" s="1"/>
  <c r="F31" i="41" s="1"/>
  <c r="G32" i="41"/>
  <c r="G33" i="41"/>
  <c r="G34" i="41"/>
  <c r="H38" i="41"/>
  <c r="D38" i="41" s="1"/>
  <c r="F38" i="41" s="1"/>
  <c r="P38" i="41"/>
  <c r="P37" i="41"/>
  <c r="P36" i="41"/>
  <c r="P35" i="41"/>
  <c r="P34" i="41"/>
  <c r="P33" i="41"/>
  <c r="P32" i="41"/>
  <c r="P31" i="41"/>
  <c r="P30" i="41"/>
  <c r="O38" i="41"/>
  <c r="O37" i="41"/>
  <c r="O36" i="41"/>
  <c r="H37" i="41" s="1"/>
  <c r="D37" i="41" s="1"/>
  <c r="F37" i="41" s="1"/>
  <c r="O35" i="41"/>
  <c r="O34" i="41"/>
  <c r="H35" i="41" s="1"/>
  <c r="D35" i="41" s="1"/>
  <c r="F35" i="41" s="1"/>
  <c r="O33" i="41"/>
  <c r="H34" i="41" s="1"/>
  <c r="D34" i="41" s="1"/>
  <c r="F34" i="41" s="1"/>
  <c r="O32" i="41"/>
  <c r="O31" i="41"/>
  <c r="H32" i="41" s="1"/>
  <c r="D32" i="41" s="1"/>
  <c r="F32" i="41" s="1"/>
  <c r="O30" i="41"/>
  <c r="N38" i="41"/>
  <c r="B39" i="41" s="1"/>
  <c r="N37" i="41"/>
  <c r="B38" i="41" s="1"/>
  <c r="N36" i="41"/>
  <c r="B37" i="41" s="1"/>
  <c r="N35" i="41"/>
  <c r="B36" i="41" s="1"/>
  <c r="N34" i="41"/>
  <c r="B35" i="41" s="1"/>
  <c r="N33" i="41"/>
  <c r="B34" i="41" s="1"/>
  <c r="N32" i="41"/>
  <c r="B33" i="41" s="1"/>
  <c r="N31" i="41"/>
  <c r="B32" i="41" s="1"/>
  <c r="N30" i="41"/>
  <c r="B31" i="41" s="1"/>
  <c r="AJ54" i="40"/>
  <c r="AK54" i="40"/>
  <c r="AL54" i="40"/>
  <c r="AM54" i="40"/>
  <c r="AN54" i="40"/>
  <c r="AO54" i="40"/>
  <c r="AJ55" i="40"/>
  <c r="AK55" i="40"/>
  <c r="AL55" i="40"/>
  <c r="AM55" i="40"/>
  <c r="AN55" i="40"/>
  <c r="AO55" i="40"/>
  <c r="AJ56" i="40"/>
  <c r="AK56" i="40"/>
  <c r="AL56" i="40"/>
  <c r="AM56" i="40"/>
  <c r="AN56" i="40"/>
  <c r="AO56" i="40"/>
  <c r="AJ57" i="40"/>
  <c r="AK57" i="40"/>
  <c r="AL57" i="40"/>
  <c r="AM57" i="40"/>
  <c r="AN57" i="40"/>
  <c r="AO57" i="40"/>
  <c r="AJ58" i="40"/>
  <c r="AK58" i="40"/>
  <c r="AL58" i="40"/>
  <c r="AM58" i="40"/>
  <c r="AN58" i="40"/>
  <c r="AO58" i="40"/>
  <c r="AJ59" i="40"/>
  <c r="AK59" i="40"/>
  <c r="AL59" i="40"/>
  <c r="AM59" i="40"/>
  <c r="AN59" i="40"/>
  <c r="AO59" i="40"/>
  <c r="AJ60" i="40"/>
  <c r="AK60" i="40"/>
  <c r="AL60" i="40"/>
  <c r="AM60" i="40"/>
  <c r="AN60" i="40"/>
  <c r="AO60" i="40"/>
  <c r="AJ61" i="40"/>
  <c r="AK61" i="40"/>
  <c r="AL61" i="40"/>
  <c r="AM61" i="40"/>
  <c r="AN61" i="40"/>
  <c r="AO61" i="40"/>
  <c r="AJ62" i="40"/>
  <c r="AK62" i="40"/>
  <c r="AL62" i="40"/>
  <c r="AM62" i="40"/>
  <c r="AN62" i="40"/>
  <c r="AO62" i="40"/>
  <c r="AE54" i="40"/>
  <c r="AF54" i="40"/>
  <c r="AG54" i="40"/>
  <c r="AE55" i="40"/>
  <c r="AF55" i="40"/>
  <c r="AG55" i="40"/>
  <c r="AE56" i="40"/>
  <c r="AF56" i="40"/>
  <c r="AG56" i="40"/>
  <c r="AE57" i="40"/>
  <c r="AF57" i="40"/>
  <c r="AG57" i="40"/>
  <c r="AE58" i="40"/>
  <c r="AF58" i="40"/>
  <c r="AG58" i="40"/>
  <c r="AE59" i="40"/>
  <c r="AF59" i="40"/>
  <c r="AG59" i="40"/>
  <c r="AE60" i="40"/>
  <c r="AF60" i="40"/>
  <c r="AG60" i="40"/>
  <c r="AE61" i="40"/>
  <c r="AF61" i="40"/>
  <c r="AG61" i="40"/>
  <c r="AO24" i="40"/>
  <c r="AO25" i="40"/>
  <c r="AO26" i="40"/>
  <c r="AO27" i="40"/>
  <c r="AO28" i="40"/>
  <c r="AO29" i="40"/>
  <c r="AO30" i="40"/>
  <c r="AO31" i="40"/>
  <c r="AO32" i="40"/>
  <c r="AO33" i="40"/>
  <c r="AO34" i="40"/>
  <c r="AO35" i="40"/>
  <c r="AO36" i="40"/>
  <c r="AO37" i="40"/>
  <c r="AO38" i="40"/>
  <c r="AO39" i="40"/>
  <c r="AO40" i="40"/>
  <c r="AO41" i="40"/>
  <c r="AO42" i="40"/>
  <c r="AO43" i="40"/>
  <c r="AO44" i="40"/>
  <c r="AO45" i="40"/>
  <c r="AO46" i="40"/>
  <c r="AO47" i="40"/>
  <c r="AO48" i="40"/>
  <c r="AO49" i="40"/>
  <c r="AO50" i="40"/>
  <c r="AO51" i="40"/>
  <c r="AO52" i="40"/>
  <c r="AO53" i="40"/>
  <c r="AO23" i="40"/>
  <c r="AN23" i="40"/>
  <c r="AN24" i="40"/>
  <c r="AN25" i="40"/>
  <c r="AN26" i="40"/>
  <c r="AN27" i="40"/>
  <c r="AN28" i="40"/>
  <c r="AN29" i="40"/>
  <c r="AN30" i="40"/>
  <c r="AN31" i="40"/>
  <c r="AN32" i="40"/>
  <c r="AN33" i="40"/>
  <c r="AN34" i="40"/>
  <c r="AN35" i="40"/>
  <c r="AN36" i="40"/>
  <c r="AN37" i="40"/>
  <c r="AN38" i="40"/>
  <c r="AN39" i="40"/>
  <c r="AN40" i="40"/>
  <c r="AN41" i="40"/>
  <c r="AN42" i="40"/>
  <c r="AN43" i="40"/>
  <c r="AN44" i="40"/>
  <c r="AN45" i="40"/>
  <c r="AN46" i="40"/>
  <c r="AN47" i="40"/>
  <c r="AN48" i="40"/>
  <c r="AN49" i="40"/>
  <c r="AN50" i="40"/>
  <c r="AN51" i="40"/>
  <c r="AN52" i="40"/>
  <c r="AN53" i="40"/>
  <c r="AM24" i="40"/>
  <c r="AM25" i="40"/>
  <c r="AM26" i="40"/>
  <c r="AM27" i="40"/>
  <c r="AM28" i="40"/>
  <c r="AM29" i="40"/>
  <c r="AM30" i="40"/>
  <c r="AM31" i="40"/>
  <c r="AM32" i="40"/>
  <c r="AM33" i="40"/>
  <c r="AM34" i="40"/>
  <c r="AM35" i="40"/>
  <c r="AM36" i="40"/>
  <c r="AM37" i="40"/>
  <c r="AM38" i="40"/>
  <c r="AM39" i="40"/>
  <c r="AM40" i="40"/>
  <c r="AM41" i="40"/>
  <c r="AM42" i="40"/>
  <c r="AM43" i="40"/>
  <c r="AM44" i="40"/>
  <c r="AM45" i="40"/>
  <c r="AM46" i="40"/>
  <c r="AM47" i="40"/>
  <c r="AM48" i="40"/>
  <c r="AM49" i="40"/>
  <c r="AM50" i="40"/>
  <c r="AM51" i="40"/>
  <c r="AM52" i="40"/>
  <c r="AM53" i="40"/>
  <c r="AM23" i="40"/>
  <c r="AL24" i="40"/>
  <c r="AL25" i="40"/>
  <c r="AL26" i="40"/>
  <c r="AL27" i="40"/>
  <c r="AL28" i="40"/>
  <c r="AL29" i="40"/>
  <c r="AL30" i="40"/>
  <c r="AL31" i="40"/>
  <c r="AL32" i="40"/>
  <c r="AL33" i="40"/>
  <c r="AL34" i="40"/>
  <c r="AL35" i="40"/>
  <c r="AL36" i="40"/>
  <c r="AL37" i="40"/>
  <c r="AL38" i="40"/>
  <c r="AL39" i="40"/>
  <c r="AL40" i="40"/>
  <c r="AL41" i="40"/>
  <c r="AL42" i="40"/>
  <c r="AL43" i="40"/>
  <c r="AL44" i="40"/>
  <c r="AL45" i="40"/>
  <c r="AL46" i="40"/>
  <c r="AL47" i="40"/>
  <c r="AL48" i="40"/>
  <c r="AL49" i="40"/>
  <c r="AL50" i="40"/>
  <c r="AL51" i="40"/>
  <c r="AL52" i="40"/>
  <c r="AL53" i="40"/>
  <c r="AL23" i="40"/>
  <c r="AK24" i="40"/>
  <c r="AK25" i="40"/>
  <c r="AK26" i="40"/>
  <c r="AK27" i="40"/>
  <c r="AK28" i="40"/>
  <c r="AK29" i="40"/>
  <c r="AK30" i="40"/>
  <c r="AK31" i="40"/>
  <c r="AK32" i="40"/>
  <c r="AK33" i="40"/>
  <c r="AK34" i="40"/>
  <c r="AK35" i="40"/>
  <c r="AK36" i="40"/>
  <c r="AK37" i="40"/>
  <c r="AK38" i="40"/>
  <c r="AK39" i="40"/>
  <c r="AK40" i="40"/>
  <c r="AK41" i="40"/>
  <c r="AK42" i="40"/>
  <c r="AK43" i="40"/>
  <c r="AK44" i="40"/>
  <c r="AK45" i="40"/>
  <c r="AK46" i="40"/>
  <c r="AK47" i="40"/>
  <c r="AK48" i="40"/>
  <c r="AK49" i="40"/>
  <c r="AK50" i="40"/>
  <c r="AK51" i="40"/>
  <c r="AK52" i="40"/>
  <c r="AK53" i="40"/>
  <c r="AK23" i="40"/>
  <c r="AJ24" i="40"/>
  <c r="AJ25" i="40"/>
  <c r="AJ26" i="40"/>
  <c r="AJ27" i="40"/>
  <c r="AJ28" i="40"/>
  <c r="AJ29" i="40"/>
  <c r="AJ30" i="40"/>
  <c r="AJ31" i="40"/>
  <c r="AJ32" i="40"/>
  <c r="AJ33" i="40"/>
  <c r="AJ34" i="40"/>
  <c r="AJ35" i="40"/>
  <c r="AJ36" i="40"/>
  <c r="AJ37" i="40"/>
  <c r="AJ38" i="40"/>
  <c r="AJ39" i="40"/>
  <c r="AJ40" i="40"/>
  <c r="AJ41" i="40"/>
  <c r="AJ42" i="40"/>
  <c r="AJ43" i="40"/>
  <c r="AJ44" i="40"/>
  <c r="AJ45" i="40"/>
  <c r="AJ46" i="40"/>
  <c r="AJ47" i="40"/>
  <c r="AJ48" i="40"/>
  <c r="AJ49" i="40"/>
  <c r="AJ50" i="40"/>
  <c r="AJ51" i="40"/>
  <c r="AJ52" i="40"/>
  <c r="AJ53" i="40"/>
  <c r="AJ23" i="40"/>
  <c r="AG53" i="40"/>
  <c r="AF53" i="40"/>
  <c r="AE53" i="40"/>
  <c r="AF23" i="40"/>
  <c r="AE23" i="40"/>
  <c r="AR58" i="40" l="1"/>
  <c r="AE29" i="43"/>
  <c r="AF28" i="43"/>
  <c r="AT23" i="40"/>
  <c r="H33" i="41"/>
  <c r="D33" i="41" s="1"/>
  <c r="F33" i="41" s="1"/>
  <c r="H36" i="41"/>
  <c r="D36" i="41" s="1"/>
  <c r="F36" i="41" s="1"/>
  <c r="H39" i="41"/>
  <c r="D39" i="41" s="1"/>
  <c r="F39" i="41" s="1"/>
  <c r="AT60" i="40"/>
  <c r="AT58" i="40"/>
  <c r="AT56" i="40"/>
  <c r="AT54" i="40"/>
  <c r="AQ58" i="40"/>
  <c r="AQ57" i="40"/>
  <c r="AH59" i="40"/>
  <c r="AS54" i="40"/>
  <c r="AT57" i="40"/>
  <c r="AS57" i="40"/>
  <c r="AS23" i="40"/>
  <c r="AH60" i="40"/>
  <c r="AS62" i="40"/>
  <c r="AT34" i="40"/>
  <c r="AH57" i="40"/>
  <c r="AQ62" i="40"/>
  <c r="AQ61" i="40"/>
  <c r="AT55" i="40"/>
  <c r="AH62" i="40"/>
  <c r="AR62" i="40"/>
  <c r="AS55" i="40"/>
  <c r="AH61" i="40"/>
  <c r="AR60" i="40"/>
  <c r="AR56" i="40"/>
  <c r="AR54" i="40"/>
  <c r="AS60" i="40"/>
  <c r="AT62" i="40"/>
  <c r="AS61" i="40"/>
  <c r="AQ59" i="40"/>
  <c r="AQ56" i="40"/>
  <c r="AH55" i="40"/>
  <c r="AQ23" i="40"/>
  <c r="AS58" i="40"/>
  <c r="AV58" i="40" s="1"/>
  <c r="AR23" i="40"/>
  <c r="AT59" i="40"/>
  <c r="AH53" i="40"/>
  <c r="AW53" i="40" s="1"/>
  <c r="AH54" i="40"/>
  <c r="AH56" i="40"/>
  <c r="AQ60" i="40"/>
  <c r="AU60" i="40" s="1"/>
  <c r="AS59" i="40"/>
  <c r="AQ55" i="40"/>
  <c r="AH58" i="40"/>
  <c r="AT61" i="40"/>
  <c r="AS56" i="40"/>
  <c r="AQ54" i="40"/>
  <c r="AR61" i="40"/>
  <c r="AR59" i="40"/>
  <c r="AR57" i="40"/>
  <c r="AR55" i="40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G26" i="41"/>
  <c r="G27" i="41"/>
  <c r="G28" i="41"/>
  <c r="G29" i="41"/>
  <c r="G30" i="41"/>
  <c r="H20" i="41"/>
  <c r="H23" i="41"/>
  <c r="P11" i="41"/>
  <c r="P12" i="41"/>
  <c r="P13" i="41"/>
  <c r="P14" i="41"/>
  <c r="P15" i="41"/>
  <c r="P16" i="41"/>
  <c r="P17" i="41"/>
  <c r="P18" i="41"/>
  <c r="P19" i="41"/>
  <c r="P20" i="41"/>
  <c r="H21" i="41" s="1"/>
  <c r="D21" i="41" s="1"/>
  <c r="F21" i="41" s="1"/>
  <c r="P21" i="41"/>
  <c r="P22" i="41"/>
  <c r="P23" i="41"/>
  <c r="P24" i="41"/>
  <c r="P25" i="41"/>
  <c r="P26" i="41"/>
  <c r="P27" i="41"/>
  <c r="P28" i="41"/>
  <c r="H29" i="41" s="1"/>
  <c r="D29" i="41" s="1"/>
  <c r="F29" i="41" s="1"/>
  <c r="P29" i="41"/>
  <c r="P10" i="41"/>
  <c r="O11" i="41"/>
  <c r="H12" i="41" s="1"/>
  <c r="O12" i="41"/>
  <c r="O13" i="41"/>
  <c r="O14" i="41"/>
  <c r="H15" i="41" s="1"/>
  <c r="O15" i="41"/>
  <c r="H16" i="41" s="1"/>
  <c r="O16" i="41"/>
  <c r="H17" i="41" s="1"/>
  <c r="D17" i="41" s="1"/>
  <c r="F17" i="41" s="1"/>
  <c r="O17" i="41"/>
  <c r="H18" i="41" s="1"/>
  <c r="O18" i="41"/>
  <c r="O19" i="41"/>
  <c r="O20" i="41"/>
  <c r="O21" i="41"/>
  <c r="O22" i="41"/>
  <c r="O23" i="41"/>
  <c r="H24" i="41" s="1"/>
  <c r="O24" i="41"/>
  <c r="H25" i="41" s="1"/>
  <c r="O25" i="41"/>
  <c r="H26" i="41" s="1"/>
  <c r="O26" i="41"/>
  <c r="O27" i="41"/>
  <c r="H28" i="41" s="1"/>
  <c r="O28" i="41"/>
  <c r="O29" i="41"/>
  <c r="O10" i="41"/>
  <c r="D11" i="41" s="1"/>
  <c r="F11" i="41" s="1"/>
  <c r="N11" i="41"/>
  <c r="B12" i="41" s="1"/>
  <c r="N12" i="41"/>
  <c r="B13" i="41" s="1"/>
  <c r="N13" i="41"/>
  <c r="B14" i="41" s="1"/>
  <c r="N14" i="41"/>
  <c r="B15" i="41" s="1"/>
  <c r="N15" i="41"/>
  <c r="B16" i="41" s="1"/>
  <c r="N16" i="41"/>
  <c r="B17" i="41" s="1"/>
  <c r="N17" i="41"/>
  <c r="B18" i="41" s="1"/>
  <c r="N18" i="41"/>
  <c r="B19" i="41" s="1"/>
  <c r="N19" i="41"/>
  <c r="B20" i="41" s="1"/>
  <c r="N20" i="41"/>
  <c r="B21" i="41" s="1"/>
  <c r="N21" i="41"/>
  <c r="B22" i="41" s="1"/>
  <c r="N22" i="41"/>
  <c r="B23" i="41" s="1"/>
  <c r="N23" i="41"/>
  <c r="B24" i="41" s="1"/>
  <c r="N24" i="41"/>
  <c r="B25" i="41" s="1"/>
  <c r="N25" i="41"/>
  <c r="B26" i="41" s="1"/>
  <c r="N26" i="41"/>
  <c r="B27" i="41" s="1"/>
  <c r="N27" i="41"/>
  <c r="B28" i="41" s="1"/>
  <c r="N28" i="41"/>
  <c r="B29" i="41" s="1"/>
  <c r="N29" i="41"/>
  <c r="B30" i="41" s="1"/>
  <c r="N10" i="41"/>
  <c r="B11" i="41" s="1"/>
  <c r="A11" i="4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V23" i="40" l="1"/>
  <c r="AE30" i="43"/>
  <c r="AF29" i="43"/>
  <c r="AU56" i="40"/>
  <c r="AV56" i="40"/>
  <c r="D53" i="40"/>
  <c r="AU23" i="40"/>
  <c r="AZ23" i="40" s="1"/>
  <c r="AX59" i="40"/>
  <c r="AV55" i="40"/>
  <c r="AW62" i="40"/>
  <c r="AW61" i="40"/>
  <c r="AV62" i="40"/>
  <c r="AW54" i="40"/>
  <c r="AW55" i="40"/>
  <c r="AX60" i="40"/>
  <c r="AW56" i="40"/>
  <c r="AX54" i="40"/>
  <c r="AX53" i="40"/>
  <c r="AX61" i="40"/>
  <c r="AW57" i="40"/>
  <c r="AX55" i="40"/>
  <c r="AU55" i="40"/>
  <c r="AZ55" i="40" s="1"/>
  <c r="AU61" i="40"/>
  <c r="AZ61" i="40" s="1"/>
  <c r="AX62" i="40"/>
  <c r="AW58" i="40"/>
  <c r="AX56" i="40"/>
  <c r="AV59" i="40"/>
  <c r="BA59" i="40" s="1"/>
  <c r="AV54" i="40"/>
  <c r="BA54" i="40" s="1"/>
  <c r="AX57" i="40"/>
  <c r="AW59" i="40"/>
  <c r="AW60" i="40"/>
  <c r="AX58" i="40"/>
  <c r="AU54" i="40"/>
  <c r="AV60" i="40"/>
  <c r="BA60" i="40" s="1"/>
  <c r="AV57" i="40"/>
  <c r="BA57" i="40" s="1"/>
  <c r="AU62" i="40"/>
  <c r="AZ62" i="40" s="1"/>
  <c r="L62" i="40" s="1"/>
  <c r="AU57" i="40"/>
  <c r="AZ57" i="40" s="1"/>
  <c r="AU59" i="40"/>
  <c r="AZ59" i="40" s="1"/>
  <c r="AU58" i="40"/>
  <c r="AV61" i="40"/>
  <c r="BA58" i="40"/>
  <c r="H27" i="41"/>
  <c r="H19" i="41"/>
  <c r="D19" i="41" s="1"/>
  <c r="F19" i="41" s="1"/>
  <c r="H30" i="41"/>
  <c r="H22" i="41"/>
  <c r="H14" i="41"/>
  <c r="H13" i="41"/>
  <c r="D13" i="41" s="1"/>
  <c r="F13" i="41" s="1"/>
  <c r="BA55" i="40"/>
  <c r="BA56" i="40"/>
  <c r="BA62" i="40"/>
  <c r="AZ60" i="40"/>
  <c r="AZ56" i="40"/>
  <c r="AZ54" i="40"/>
  <c r="D28" i="41"/>
  <c r="F28" i="41" s="1"/>
  <c r="D24" i="41"/>
  <c r="F24" i="41" s="1"/>
  <c r="D16" i="41"/>
  <c r="F16" i="41" s="1"/>
  <c r="D12" i="41"/>
  <c r="F12" i="41" s="1"/>
  <c r="D25" i="41"/>
  <c r="F25" i="41" s="1"/>
  <c r="D30" i="41"/>
  <c r="F30" i="41" s="1"/>
  <c r="D22" i="41"/>
  <c r="F22" i="41" s="1"/>
  <c r="D14" i="41"/>
  <c r="F14" i="41" s="1"/>
  <c r="D26" i="41"/>
  <c r="F26" i="41" s="1"/>
  <c r="D18" i="41"/>
  <c r="F18" i="41" s="1"/>
  <c r="D23" i="41"/>
  <c r="F23" i="41" s="1"/>
  <c r="D20" i="41"/>
  <c r="F20" i="41" s="1"/>
  <c r="D15" i="41"/>
  <c r="F15" i="41" s="1"/>
  <c r="D27" i="41"/>
  <c r="F27" i="41" s="1"/>
  <c r="AE31" i="43" l="1"/>
  <c r="AF30" i="43"/>
  <c r="C54" i="40"/>
  <c r="M54" i="40"/>
  <c r="O54" i="40" s="1"/>
  <c r="E58" i="40"/>
  <c r="B59" i="40"/>
  <c r="L59" i="40"/>
  <c r="B54" i="40"/>
  <c r="F54" i="40" s="1"/>
  <c r="L54" i="40"/>
  <c r="B23" i="40"/>
  <c r="L61" i="40"/>
  <c r="B61" i="40"/>
  <c r="D58" i="40"/>
  <c r="E54" i="40"/>
  <c r="E59" i="40"/>
  <c r="L60" i="40"/>
  <c r="B60" i="40"/>
  <c r="C62" i="40"/>
  <c r="M62" i="40"/>
  <c r="D60" i="40"/>
  <c r="E60" i="40"/>
  <c r="E62" i="40"/>
  <c r="B55" i="40"/>
  <c r="L55" i="40"/>
  <c r="M56" i="40"/>
  <c r="C56" i="40"/>
  <c r="C58" i="40"/>
  <c r="M58" i="40"/>
  <c r="D59" i="40"/>
  <c r="D55" i="40"/>
  <c r="M59" i="40"/>
  <c r="C59" i="40"/>
  <c r="C55" i="40"/>
  <c r="M55" i="40"/>
  <c r="E57" i="40"/>
  <c r="E55" i="40"/>
  <c r="D54" i="40"/>
  <c r="B62" i="40"/>
  <c r="D57" i="40"/>
  <c r="B56" i="40"/>
  <c r="L56" i="40"/>
  <c r="C57" i="40"/>
  <c r="M57" i="40"/>
  <c r="L57" i="40"/>
  <c r="B57" i="40"/>
  <c r="E61" i="40"/>
  <c r="D61" i="40"/>
  <c r="F61" i="40" s="1"/>
  <c r="D56" i="40"/>
  <c r="M60" i="40"/>
  <c r="O60" i="40" s="1"/>
  <c r="C60" i="40"/>
  <c r="E56" i="40"/>
  <c r="E53" i="40"/>
  <c r="D62" i="40"/>
  <c r="G54" i="40"/>
  <c r="BA61" i="40"/>
  <c r="AZ58" i="40"/>
  <c r="G60" i="40"/>
  <c r="AG23" i="40"/>
  <c r="AG33" i="40"/>
  <c r="AF33" i="40"/>
  <c r="AE33" i="40"/>
  <c r="AF24" i="40"/>
  <c r="AG24" i="40"/>
  <c r="AF25" i="40"/>
  <c r="AG25" i="40"/>
  <c r="AF26" i="40"/>
  <c r="AG26" i="40"/>
  <c r="AF27" i="40"/>
  <c r="AG27" i="40"/>
  <c r="AF28" i="40"/>
  <c r="AG28" i="40"/>
  <c r="AF29" i="40"/>
  <c r="AG29" i="40"/>
  <c r="AF30" i="40"/>
  <c r="AG30" i="40"/>
  <c r="AF31" i="40"/>
  <c r="AG31" i="40"/>
  <c r="AF32" i="40"/>
  <c r="AG32" i="40"/>
  <c r="AF34" i="40"/>
  <c r="AG34" i="40"/>
  <c r="AF35" i="40"/>
  <c r="AG35" i="40"/>
  <c r="AF36" i="40"/>
  <c r="AG36" i="40"/>
  <c r="AF37" i="40"/>
  <c r="AG37" i="40"/>
  <c r="AF38" i="40"/>
  <c r="AG38" i="40"/>
  <c r="AF39" i="40"/>
  <c r="AG39" i="40"/>
  <c r="AF40" i="40"/>
  <c r="AG40" i="40"/>
  <c r="AF41" i="40"/>
  <c r="AG41" i="40"/>
  <c r="AF42" i="40"/>
  <c r="AG42" i="40"/>
  <c r="AF43" i="40"/>
  <c r="AG43" i="40"/>
  <c r="AF44" i="40"/>
  <c r="AG44" i="40"/>
  <c r="AF45" i="40"/>
  <c r="AG45" i="40"/>
  <c r="AF46" i="40"/>
  <c r="AG46" i="40"/>
  <c r="AF47" i="40"/>
  <c r="AG47" i="40"/>
  <c r="AF48" i="40"/>
  <c r="AG48" i="40"/>
  <c r="AF49" i="40"/>
  <c r="AG49" i="40"/>
  <c r="AF50" i="40"/>
  <c r="AG50" i="40"/>
  <c r="AF51" i="40"/>
  <c r="AG51" i="40"/>
  <c r="AF52" i="40"/>
  <c r="AG52" i="40"/>
  <c r="AE25" i="40"/>
  <c r="AE26" i="40"/>
  <c r="AE27" i="40"/>
  <c r="AE28" i="40"/>
  <c r="AE29" i="40"/>
  <c r="AE30" i="40"/>
  <c r="AE31" i="40"/>
  <c r="AE32" i="40"/>
  <c r="AE34" i="40"/>
  <c r="AE35" i="40"/>
  <c r="AE36" i="40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49" i="40"/>
  <c r="AE50" i="40"/>
  <c r="AE51" i="40"/>
  <c r="AE52" i="40"/>
  <c r="AE24" i="40"/>
  <c r="A23" i="40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BC14" i="40"/>
  <c r="BC13" i="40"/>
  <c r="BC65" i="40" l="1"/>
  <c r="BB65" i="40"/>
  <c r="BB64" i="40"/>
  <c r="BC64" i="40"/>
  <c r="BB63" i="40"/>
  <c r="BC63" i="40"/>
  <c r="AF31" i="43"/>
  <c r="AE32" i="43"/>
  <c r="BB53" i="40"/>
  <c r="H53" i="40" s="1"/>
  <c r="BC55" i="40"/>
  <c r="I55" i="40" s="1"/>
  <c r="O62" i="40"/>
  <c r="BB62" i="40"/>
  <c r="H62" i="40" s="1"/>
  <c r="J62" i="40" s="1"/>
  <c r="G55" i="40"/>
  <c r="O58" i="40"/>
  <c r="BC57" i="40"/>
  <c r="BC60" i="40"/>
  <c r="BC54" i="40"/>
  <c r="BC53" i="40"/>
  <c r="I53" i="40" s="1"/>
  <c r="O57" i="40"/>
  <c r="N62" i="40"/>
  <c r="N54" i="40"/>
  <c r="BB60" i="40"/>
  <c r="BB58" i="40"/>
  <c r="H58" i="40" s="1"/>
  <c r="BC56" i="40"/>
  <c r="F55" i="40"/>
  <c r="Q55" i="40"/>
  <c r="S55" i="40" s="1"/>
  <c r="BB61" i="40"/>
  <c r="BB57" i="40"/>
  <c r="BC59" i="40"/>
  <c r="BC61" i="40"/>
  <c r="I61" i="40" s="1"/>
  <c r="G57" i="40"/>
  <c r="BB55" i="40"/>
  <c r="BB56" i="40"/>
  <c r="F62" i="40"/>
  <c r="N59" i="40"/>
  <c r="BB59" i="40"/>
  <c r="BC62" i="40"/>
  <c r="Q61" i="40"/>
  <c r="BB54" i="40"/>
  <c r="P62" i="40"/>
  <c r="R62" i="40" s="1"/>
  <c r="BC58" i="40"/>
  <c r="N56" i="40"/>
  <c r="O55" i="40"/>
  <c r="C61" i="40"/>
  <c r="M61" i="40"/>
  <c r="N57" i="40"/>
  <c r="F57" i="40"/>
  <c r="N55" i="40"/>
  <c r="F60" i="40"/>
  <c r="K55" i="40"/>
  <c r="G59" i="40"/>
  <c r="B58" i="40"/>
  <c r="L58" i="40"/>
  <c r="O59" i="40"/>
  <c r="G62" i="40"/>
  <c r="G58" i="40"/>
  <c r="G56" i="40"/>
  <c r="N60" i="40"/>
  <c r="F56" i="40"/>
  <c r="F59" i="40"/>
  <c r="O56" i="40"/>
  <c r="N61" i="40"/>
  <c r="AH23" i="40"/>
  <c r="AT36" i="40"/>
  <c r="AT32" i="40"/>
  <c r="AR36" i="40"/>
  <c r="AQ36" i="40"/>
  <c r="AS36" i="40"/>
  <c r="AR39" i="40"/>
  <c r="AR45" i="40"/>
  <c r="AH29" i="40"/>
  <c r="AQ45" i="40"/>
  <c r="AR51" i="40"/>
  <c r="AT44" i="40"/>
  <c r="AR32" i="40"/>
  <c r="AR28" i="40"/>
  <c r="AH33" i="40"/>
  <c r="AW33" i="40" s="1"/>
  <c r="BB33" i="40" s="1"/>
  <c r="H33" i="40" s="1"/>
  <c r="AT52" i="40"/>
  <c r="AT48" i="40"/>
  <c r="AT46" i="40"/>
  <c r="AR40" i="40"/>
  <c r="AR38" i="40"/>
  <c r="AR37" i="40"/>
  <c r="AR35" i="40"/>
  <c r="AT28" i="40"/>
  <c r="AH49" i="40"/>
  <c r="AH45" i="40"/>
  <c r="AH41" i="40"/>
  <c r="AH37" i="40"/>
  <c r="AS51" i="40"/>
  <c r="AS47" i="40"/>
  <c r="AQ43" i="40"/>
  <c r="AQ42" i="40"/>
  <c r="AQ35" i="40"/>
  <c r="AS32" i="40"/>
  <c r="AS31" i="40"/>
  <c r="AS28" i="40"/>
  <c r="AQ50" i="40"/>
  <c r="AQ47" i="40"/>
  <c r="AS40" i="40"/>
  <c r="AS35" i="40"/>
  <c r="AR47" i="40"/>
  <c r="AQ29" i="40"/>
  <c r="AS48" i="40"/>
  <c r="AH30" i="40"/>
  <c r="AR33" i="40"/>
  <c r="AS44" i="40"/>
  <c r="AT42" i="40"/>
  <c r="AT38" i="40"/>
  <c r="AQ32" i="40"/>
  <c r="AU32" i="40" s="1"/>
  <c r="AQ41" i="40"/>
  <c r="AQ37" i="40"/>
  <c r="AU37" i="40" s="1"/>
  <c r="AQ33" i="40"/>
  <c r="AS26" i="40"/>
  <c r="AR52" i="40"/>
  <c r="AR50" i="40"/>
  <c r="AR46" i="40"/>
  <c r="AT37" i="40"/>
  <c r="AT35" i="40"/>
  <c r="AT33" i="40"/>
  <c r="AQ30" i="40"/>
  <c r="AR29" i="40"/>
  <c r="AQ46" i="40"/>
  <c r="AS39" i="40"/>
  <c r="AQ27" i="40"/>
  <c r="AH50" i="40"/>
  <c r="AH42" i="40"/>
  <c r="AH34" i="40"/>
  <c r="AH26" i="40"/>
  <c r="AH27" i="40"/>
  <c r="AS42" i="40"/>
  <c r="AS34" i="40"/>
  <c r="AV34" i="40" s="1"/>
  <c r="AR26" i="40"/>
  <c r="AH25" i="40"/>
  <c r="AT25" i="40"/>
  <c r="AH48" i="40"/>
  <c r="AH28" i="40"/>
  <c r="AQ25" i="40"/>
  <c r="AH43" i="40"/>
  <c r="AH52" i="40"/>
  <c r="AH47" i="40"/>
  <c r="AH44" i="40"/>
  <c r="AH40" i="40"/>
  <c r="AH36" i="40"/>
  <c r="AX36" i="40" s="1"/>
  <c r="BC36" i="40" s="1"/>
  <c r="I36" i="40" s="1"/>
  <c r="AH32" i="40"/>
  <c r="AH24" i="40"/>
  <c r="AH38" i="40"/>
  <c r="AH46" i="40"/>
  <c r="AH35" i="40"/>
  <c r="AQ51" i="40"/>
  <c r="AR30" i="40"/>
  <c r="AH51" i="40"/>
  <c r="AS52" i="40"/>
  <c r="AT31" i="40"/>
  <c r="AS29" i="40"/>
  <c r="AS25" i="40"/>
  <c r="AQ53" i="40"/>
  <c r="AQ48" i="40"/>
  <c r="AS41" i="40"/>
  <c r="AS38" i="40"/>
  <c r="AQ26" i="40"/>
  <c r="AS53" i="40"/>
  <c r="AT51" i="40"/>
  <c r="AS49" i="40"/>
  <c r="AT47" i="40"/>
  <c r="AS46" i="40"/>
  <c r="AR43" i="40"/>
  <c r="AQ34" i="40"/>
  <c r="AH39" i="40"/>
  <c r="AH31" i="40"/>
  <c r="AS33" i="40"/>
  <c r="AT49" i="40"/>
  <c r="AQ49" i="40"/>
  <c r="AT24" i="40"/>
  <c r="AR25" i="40"/>
  <c r="AT26" i="40"/>
  <c r="AR27" i="40"/>
  <c r="AT29" i="40"/>
  <c r="AS45" i="40"/>
  <c r="AR48" i="40"/>
  <c r="AR53" i="40"/>
  <c r="AR41" i="40"/>
  <c r="AR42" i="40"/>
  <c r="AT45" i="40"/>
  <c r="AS30" i="40"/>
  <c r="AT39" i="40"/>
  <c r="AQ40" i="40"/>
  <c r="AT41" i="40"/>
  <c r="AR49" i="40"/>
  <c r="AT43" i="40"/>
  <c r="AS24" i="40"/>
  <c r="AT27" i="40"/>
  <c r="AT30" i="40"/>
  <c r="AT50" i="40"/>
  <c r="AQ52" i="40"/>
  <c r="AU52" i="40" s="1"/>
  <c r="AT53" i="40"/>
  <c r="AQ24" i="40"/>
  <c r="AS27" i="40"/>
  <c r="AR24" i="40"/>
  <c r="AQ28" i="40"/>
  <c r="AQ31" i="40"/>
  <c r="AR31" i="40"/>
  <c r="AS37" i="40"/>
  <c r="AT40" i="40"/>
  <c r="AR34" i="40"/>
  <c r="AQ39" i="40"/>
  <c r="AQ38" i="40"/>
  <c r="AQ44" i="40"/>
  <c r="AR44" i="40"/>
  <c r="AS43" i="40"/>
  <c r="AS50" i="40"/>
  <c r="AV46" i="40" l="1"/>
  <c r="AU51" i="40"/>
  <c r="I63" i="40"/>
  <c r="K63" i="40" s="1"/>
  <c r="Q63" i="40"/>
  <c r="S63" i="40" s="1"/>
  <c r="AV32" i="40"/>
  <c r="BA32" i="40" s="1"/>
  <c r="H63" i="40"/>
  <c r="J63" i="40" s="1"/>
  <c r="P63" i="40"/>
  <c r="R63" i="40" s="1"/>
  <c r="I64" i="40"/>
  <c r="K64" i="40" s="1"/>
  <c r="Q64" i="40"/>
  <c r="S64" i="40" s="1"/>
  <c r="AU40" i="40"/>
  <c r="AV33" i="40"/>
  <c r="H64" i="40"/>
  <c r="J64" i="40" s="1"/>
  <c r="P64" i="40"/>
  <c r="R64" i="40" s="1"/>
  <c r="H65" i="40"/>
  <c r="J65" i="40" s="1"/>
  <c r="P65" i="40"/>
  <c r="R65" i="40" s="1"/>
  <c r="I65" i="40"/>
  <c r="K65" i="40" s="1"/>
  <c r="Q65" i="40"/>
  <c r="S65" i="40" s="1"/>
  <c r="AE33" i="43"/>
  <c r="AF32" i="43"/>
  <c r="S61" i="40"/>
  <c r="AV37" i="40"/>
  <c r="AV52" i="40"/>
  <c r="P58" i="40"/>
  <c r="R58" i="40" s="1"/>
  <c r="AV25" i="40"/>
  <c r="I58" i="40"/>
  <c r="K58" i="40" s="1"/>
  <c r="Q58" i="40"/>
  <c r="S58" i="40" s="1"/>
  <c r="I54" i="40"/>
  <c r="K54" i="40" s="1"/>
  <c r="Q54" i="40"/>
  <c r="S54" i="40" s="1"/>
  <c r="I62" i="40"/>
  <c r="K62" i="40" s="1"/>
  <c r="Q62" i="40"/>
  <c r="S62" i="40" s="1"/>
  <c r="I59" i="40"/>
  <c r="K59" i="40" s="1"/>
  <c r="Q59" i="40"/>
  <c r="S59" i="40" s="1"/>
  <c r="I60" i="40"/>
  <c r="K60" i="40" s="1"/>
  <c r="Q60" i="40"/>
  <c r="S60" i="40" s="1"/>
  <c r="H54" i="40"/>
  <c r="J54" i="40" s="1"/>
  <c r="P54" i="40"/>
  <c r="R54" i="40" s="1"/>
  <c r="H59" i="40"/>
  <c r="J59" i="40" s="1"/>
  <c r="P59" i="40"/>
  <c r="R59" i="40" s="1"/>
  <c r="H57" i="40"/>
  <c r="J57" i="40" s="1"/>
  <c r="P57" i="40"/>
  <c r="R57" i="40" s="1"/>
  <c r="I57" i="40"/>
  <c r="K57" i="40" s="1"/>
  <c r="Q57" i="40"/>
  <c r="S57" i="40" s="1"/>
  <c r="H56" i="40"/>
  <c r="J56" i="40" s="1"/>
  <c r="P56" i="40"/>
  <c r="R56" i="40" s="1"/>
  <c r="I56" i="40"/>
  <c r="K56" i="40" s="1"/>
  <c r="Q56" i="40"/>
  <c r="S56" i="40" s="1"/>
  <c r="AV38" i="40"/>
  <c r="H55" i="40"/>
  <c r="J55" i="40" s="1"/>
  <c r="P55" i="40"/>
  <c r="R55" i="40" s="1"/>
  <c r="H61" i="40"/>
  <c r="J61" i="40" s="1"/>
  <c r="P61" i="40"/>
  <c r="R61" i="40" s="1"/>
  <c r="H60" i="40"/>
  <c r="J60" i="40" s="1"/>
  <c r="P60" i="40"/>
  <c r="R60" i="40" s="1"/>
  <c r="O61" i="40"/>
  <c r="AV50" i="40"/>
  <c r="D33" i="40"/>
  <c r="N58" i="40"/>
  <c r="J58" i="40"/>
  <c r="F58" i="40"/>
  <c r="AU31" i="40"/>
  <c r="AZ31" i="40" s="1"/>
  <c r="AV42" i="40"/>
  <c r="BA42" i="40" s="1"/>
  <c r="Q42" i="40" s="1"/>
  <c r="AU28" i="40"/>
  <c r="G61" i="40"/>
  <c r="K61" i="40"/>
  <c r="E36" i="40"/>
  <c r="AU24" i="40"/>
  <c r="AZ24" i="40" s="1"/>
  <c r="AU35" i="40"/>
  <c r="AZ35" i="40" s="1"/>
  <c r="AW23" i="40"/>
  <c r="BB23" i="40" s="1"/>
  <c r="AX35" i="40"/>
  <c r="BC35" i="40" s="1"/>
  <c r="I35" i="40" s="1"/>
  <c r="AW30" i="40"/>
  <c r="BB30" i="40" s="1"/>
  <c r="H30" i="40" s="1"/>
  <c r="AX44" i="40"/>
  <c r="BC44" i="40" s="1"/>
  <c r="I44" i="40" s="1"/>
  <c r="AW41" i="40"/>
  <c r="BB41" i="40" s="1"/>
  <c r="H41" i="40" s="1"/>
  <c r="AX49" i="40"/>
  <c r="BC49" i="40" s="1"/>
  <c r="I49" i="40" s="1"/>
  <c r="AW51" i="40"/>
  <c r="BB51" i="40" s="1"/>
  <c r="H51" i="40" s="1"/>
  <c r="AW27" i="40"/>
  <c r="BB27" i="40" s="1"/>
  <c r="H27" i="40" s="1"/>
  <c r="AX39" i="40"/>
  <c r="BC39" i="40" s="1"/>
  <c r="I39" i="40" s="1"/>
  <c r="AW39" i="40"/>
  <c r="BB39" i="40" s="1"/>
  <c r="H39" i="40" s="1"/>
  <c r="AX48" i="40"/>
  <c r="BC48" i="40" s="1"/>
  <c r="I48" i="40" s="1"/>
  <c r="AW49" i="40"/>
  <c r="BB49" i="40" s="1"/>
  <c r="H49" i="40" s="1"/>
  <c r="AW25" i="40"/>
  <c r="BB25" i="40" s="1"/>
  <c r="H25" i="40" s="1"/>
  <c r="AX25" i="40"/>
  <c r="BC25" i="40" s="1"/>
  <c r="I25" i="40" s="1"/>
  <c r="AW36" i="40"/>
  <c r="BB36" i="40" s="1"/>
  <c r="H36" i="40" s="1"/>
  <c r="AV29" i="40"/>
  <c r="AU27" i="40"/>
  <c r="AZ27" i="40" s="1"/>
  <c r="AV35" i="40"/>
  <c r="BA35" i="40" s="1"/>
  <c r="Q35" i="40" s="1"/>
  <c r="AU42" i="40"/>
  <c r="AX43" i="40"/>
  <c r="BC43" i="40" s="1"/>
  <c r="I43" i="40" s="1"/>
  <c r="AW47" i="40"/>
  <c r="BB47" i="40" s="1"/>
  <c r="H47" i="40" s="1"/>
  <c r="AX52" i="40"/>
  <c r="BC52" i="40" s="1"/>
  <c r="I52" i="40" s="1"/>
  <c r="AX24" i="40"/>
  <c r="BC24" i="40" s="1"/>
  <c r="I24" i="40" s="1"/>
  <c r="AW34" i="40"/>
  <c r="BB34" i="40" s="1"/>
  <c r="H34" i="40" s="1"/>
  <c r="AX29" i="40"/>
  <c r="BC29" i="40" s="1"/>
  <c r="I29" i="40" s="1"/>
  <c r="AW44" i="40"/>
  <c r="BB44" i="40" s="1"/>
  <c r="H44" i="40" s="1"/>
  <c r="AX47" i="40"/>
  <c r="BC47" i="40" s="1"/>
  <c r="I47" i="40" s="1"/>
  <c r="AX33" i="40"/>
  <c r="BC33" i="40" s="1"/>
  <c r="I33" i="40" s="1"/>
  <c r="AW31" i="40"/>
  <c r="BB31" i="40" s="1"/>
  <c r="H31" i="40" s="1"/>
  <c r="AX28" i="40"/>
  <c r="BC28" i="40" s="1"/>
  <c r="I28" i="40" s="1"/>
  <c r="AW42" i="40"/>
  <c r="BB42" i="40" s="1"/>
  <c r="H42" i="40" s="1"/>
  <c r="AX34" i="40"/>
  <c r="BC34" i="40" s="1"/>
  <c r="I34" i="40" s="1"/>
  <c r="AW52" i="40"/>
  <c r="BB52" i="40" s="1"/>
  <c r="H52" i="40" s="1"/>
  <c r="AX51" i="40"/>
  <c r="BC51" i="40" s="1"/>
  <c r="I51" i="40" s="1"/>
  <c r="AX27" i="40"/>
  <c r="BC27" i="40" s="1"/>
  <c r="I27" i="40" s="1"/>
  <c r="AW40" i="40"/>
  <c r="BB40" i="40" s="1"/>
  <c r="H40" i="40" s="1"/>
  <c r="AX32" i="40"/>
  <c r="BC32" i="40" s="1"/>
  <c r="I32" i="40" s="1"/>
  <c r="AW50" i="40"/>
  <c r="BB50" i="40" s="1"/>
  <c r="H50" i="40" s="1"/>
  <c r="AX38" i="40"/>
  <c r="BC38" i="40" s="1"/>
  <c r="I38" i="40" s="1"/>
  <c r="AW28" i="40"/>
  <c r="BB28" i="40" s="1"/>
  <c r="H28" i="40" s="1"/>
  <c r="AU44" i="40"/>
  <c r="AZ44" i="40" s="1"/>
  <c r="AU34" i="40"/>
  <c r="AZ34" i="40" s="1"/>
  <c r="P34" i="40" s="1"/>
  <c r="AU25" i="40"/>
  <c r="AZ25" i="40" s="1"/>
  <c r="AU50" i="40"/>
  <c r="AV51" i="40"/>
  <c r="BA51" i="40" s="1"/>
  <c r="AX23" i="40"/>
  <c r="BC23" i="40" s="1"/>
  <c r="I23" i="40" s="1"/>
  <c r="AW29" i="40"/>
  <c r="BB29" i="40" s="1"/>
  <c r="H29" i="40" s="1"/>
  <c r="AX31" i="40"/>
  <c r="BC31" i="40" s="1"/>
  <c r="I31" i="40" s="1"/>
  <c r="AW48" i="40"/>
  <c r="BB48" i="40" s="1"/>
  <c r="H48" i="40" s="1"/>
  <c r="AX37" i="40"/>
  <c r="BC37" i="40" s="1"/>
  <c r="I37" i="40" s="1"/>
  <c r="AW26" i="40"/>
  <c r="BB26" i="40" s="1"/>
  <c r="H26" i="40" s="1"/>
  <c r="AX42" i="40"/>
  <c r="BC42" i="40" s="1"/>
  <c r="I42" i="40" s="1"/>
  <c r="AW37" i="40"/>
  <c r="BB37" i="40" s="1"/>
  <c r="H37" i="40" s="1"/>
  <c r="AX26" i="40"/>
  <c r="BC26" i="40" s="1"/>
  <c r="I26" i="40" s="1"/>
  <c r="AW38" i="40"/>
  <c r="BB38" i="40" s="1"/>
  <c r="H38" i="40" s="1"/>
  <c r="AX41" i="40"/>
  <c r="BC41" i="40" s="1"/>
  <c r="I41" i="40" s="1"/>
  <c r="AW35" i="40"/>
  <c r="BB35" i="40" s="1"/>
  <c r="H35" i="40" s="1"/>
  <c r="AX46" i="40"/>
  <c r="BC46" i="40" s="1"/>
  <c r="I46" i="40" s="1"/>
  <c r="AW45" i="40"/>
  <c r="BB45" i="40" s="1"/>
  <c r="H45" i="40" s="1"/>
  <c r="AV48" i="40"/>
  <c r="AU45" i="40"/>
  <c r="AZ45" i="40" s="1"/>
  <c r="AX30" i="40"/>
  <c r="BC30" i="40" s="1"/>
  <c r="I30" i="40" s="1"/>
  <c r="AW46" i="40"/>
  <c r="BB46" i="40" s="1"/>
  <c r="H46" i="40" s="1"/>
  <c r="AX40" i="40"/>
  <c r="BC40" i="40" s="1"/>
  <c r="I40" i="40" s="1"/>
  <c r="AW32" i="40"/>
  <c r="BB32" i="40" s="1"/>
  <c r="H32" i="40" s="1"/>
  <c r="AX45" i="40"/>
  <c r="BC45" i="40" s="1"/>
  <c r="I45" i="40" s="1"/>
  <c r="AW43" i="40"/>
  <c r="BB43" i="40" s="1"/>
  <c r="H43" i="40" s="1"/>
  <c r="AX50" i="40"/>
  <c r="BC50" i="40" s="1"/>
  <c r="I50" i="40" s="1"/>
  <c r="AW24" i="40"/>
  <c r="BB24" i="40" s="1"/>
  <c r="H24" i="40" s="1"/>
  <c r="AV30" i="40"/>
  <c r="AU26" i="40"/>
  <c r="AZ26" i="40" s="1"/>
  <c r="AU46" i="40"/>
  <c r="AZ46" i="40" s="1"/>
  <c r="AV44" i="40"/>
  <c r="BA44" i="40" s="1"/>
  <c r="Q44" i="40" s="1"/>
  <c r="AU47" i="40"/>
  <c r="AV47" i="40"/>
  <c r="AU36" i="40"/>
  <c r="AU38" i="40"/>
  <c r="AZ38" i="40" s="1"/>
  <c r="AV24" i="40"/>
  <c r="AV41" i="40"/>
  <c r="BA41" i="40" s="1"/>
  <c r="AU30" i="40"/>
  <c r="AU33" i="40"/>
  <c r="AZ33" i="40" s="1"/>
  <c r="P33" i="40" s="1"/>
  <c r="AV28" i="40"/>
  <c r="BA28" i="40" s="1"/>
  <c r="AV26" i="40"/>
  <c r="BA26" i="40" s="1"/>
  <c r="AU39" i="40"/>
  <c r="AZ39" i="40" s="1"/>
  <c r="AV27" i="40"/>
  <c r="AU48" i="40"/>
  <c r="AZ48" i="40" s="1"/>
  <c r="AV31" i="40"/>
  <c r="BA31" i="40" s="1"/>
  <c r="AU49" i="40"/>
  <c r="AU53" i="40"/>
  <c r="AZ53" i="40" s="1"/>
  <c r="P53" i="40" s="1"/>
  <c r="AU41" i="40"/>
  <c r="AZ41" i="40" s="1"/>
  <c r="AU29" i="40"/>
  <c r="AV49" i="40"/>
  <c r="BA49" i="40" s="1"/>
  <c r="AV45" i="40"/>
  <c r="BA45" i="40" s="1"/>
  <c r="AV43" i="40"/>
  <c r="AV53" i="40"/>
  <c r="BA53" i="40" s="1"/>
  <c r="Q53" i="40" s="1"/>
  <c r="AV39" i="40"/>
  <c r="AV40" i="40"/>
  <c r="BA40" i="40" s="1"/>
  <c r="AU43" i="40"/>
  <c r="AV36" i="40"/>
  <c r="BA36" i="40" s="1"/>
  <c r="Q36" i="40" s="1"/>
  <c r="AZ36" i="40"/>
  <c r="BA46" i="40"/>
  <c r="AZ51" i="40"/>
  <c r="AZ32" i="40"/>
  <c r="AZ28" i="40"/>
  <c r="AZ37" i="40"/>
  <c r="BA47" i="40"/>
  <c r="Q47" i="40" s="1"/>
  <c r="AZ50" i="40"/>
  <c r="AZ40" i="40"/>
  <c r="P40" i="40" s="1"/>
  <c r="BA52" i="40"/>
  <c r="BA37" i="40"/>
  <c r="AZ42" i="40"/>
  <c r="AZ29" i="40"/>
  <c r="BA38" i="40"/>
  <c r="AZ52" i="40"/>
  <c r="P52" i="40" s="1"/>
  <c r="BA39" i="40"/>
  <c r="BA29" i="40"/>
  <c r="BA34" i="40"/>
  <c r="BA33" i="40"/>
  <c r="Q33" i="40" s="1"/>
  <c r="BA25" i="40"/>
  <c r="BA43" i="40"/>
  <c r="Q43" i="40" s="1"/>
  <c r="BA24" i="40"/>
  <c r="BA50" i="40"/>
  <c r="Q50" i="40" s="1"/>
  <c r="P50" i="40" l="1"/>
  <c r="Q25" i="40"/>
  <c r="Q49" i="40"/>
  <c r="Q52" i="40"/>
  <c r="P32" i="40"/>
  <c r="AF33" i="43"/>
  <c r="AE34" i="43"/>
  <c r="Q31" i="40"/>
  <c r="Q41" i="40"/>
  <c r="Q34" i="40"/>
  <c r="P28" i="40"/>
  <c r="P41" i="40"/>
  <c r="P27" i="40"/>
  <c r="Q32" i="40"/>
  <c r="P37" i="40"/>
  <c r="P25" i="40"/>
  <c r="P51" i="40"/>
  <c r="P46" i="40"/>
  <c r="Q38" i="40"/>
  <c r="P36" i="40"/>
  <c r="P38" i="40"/>
  <c r="P29" i="40"/>
  <c r="Q26" i="40"/>
  <c r="P42" i="40"/>
  <c r="Q24" i="40"/>
  <c r="P44" i="40"/>
  <c r="P31" i="40"/>
  <c r="Q29" i="40"/>
  <c r="P48" i="40"/>
  <c r="Q39" i="40"/>
  <c r="Q40" i="40"/>
  <c r="P35" i="40"/>
  <c r="Q46" i="40"/>
  <c r="Q45" i="40"/>
  <c r="H23" i="40"/>
  <c r="J23" i="40" s="1"/>
  <c r="P23" i="40"/>
  <c r="R23" i="40" s="1"/>
  <c r="P39" i="40"/>
  <c r="P26" i="40"/>
  <c r="P24" i="40"/>
  <c r="P45" i="40"/>
  <c r="Q51" i="40"/>
  <c r="Q37" i="40"/>
  <c r="Q28" i="40"/>
  <c r="C26" i="40"/>
  <c r="M26" i="40"/>
  <c r="L45" i="40"/>
  <c r="B45" i="40"/>
  <c r="B39" i="40"/>
  <c r="L39" i="40"/>
  <c r="B26" i="40"/>
  <c r="L26" i="40"/>
  <c r="B24" i="40"/>
  <c r="L24" i="40"/>
  <c r="M51" i="40"/>
  <c r="C51" i="40"/>
  <c r="C45" i="40"/>
  <c r="M45" i="40"/>
  <c r="C36" i="40"/>
  <c r="S36" i="40" s="1"/>
  <c r="M36" i="40"/>
  <c r="C49" i="40"/>
  <c r="S49" i="40" s="1"/>
  <c r="M49" i="40"/>
  <c r="B46" i="40"/>
  <c r="L46" i="40"/>
  <c r="L44" i="40"/>
  <c r="B44" i="40"/>
  <c r="C29" i="40"/>
  <c r="M29" i="40"/>
  <c r="M37" i="40"/>
  <c r="C37" i="40"/>
  <c r="M40" i="40"/>
  <c r="C40" i="40"/>
  <c r="K40" i="40" s="1"/>
  <c r="D37" i="40"/>
  <c r="E28" i="40"/>
  <c r="L48" i="40"/>
  <c r="B48" i="40"/>
  <c r="R48" i="40" s="1"/>
  <c r="L50" i="40"/>
  <c r="N50" i="40" s="1"/>
  <c r="B50" i="40"/>
  <c r="E42" i="40"/>
  <c r="D47" i="40"/>
  <c r="B27" i="40"/>
  <c r="R27" i="40" s="1"/>
  <c r="L27" i="40"/>
  <c r="C42" i="40"/>
  <c r="M42" i="40"/>
  <c r="L32" i="40"/>
  <c r="B32" i="40"/>
  <c r="R32" i="40" s="1"/>
  <c r="E30" i="40"/>
  <c r="E26" i="40"/>
  <c r="E23" i="40"/>
  <c r="D50" i="40"/>
  <c r="D42" i="40"/>
  <c r="E24" i="40"/>
  <c r="D36" i="40"/>
  <c r="D51" i="40"/>
  <c r="M25" i="40"/>
  <c r="C25" i="40"/>
  <c r="B38" i="40"/>
  <c r="R38" i="40" s="1"/>
  <c r="L38" i="40"/>
  <c r="E50" i="40"/>
  <c r="D40" i="40"/>
  <c r="L34" i="40"/>
  <c r="B34" i="40"/>
  <c r="B53" i="40"/>
  <c r="R53" i="40" s="1"/>
  <c r="L53" i="40"/>
  <c r="L29" i="40"/>
  <c r="B29" i="40"/>
  <c r="C52" i="40"/>
  <c r="S52" i="40" s="1"/>
  <c r="M52" i="40"/>
  <c r="M47" i="40"/>
  <c r="C47" i="40"/>
  <c r="L51" i="40"/>
  <c r="B51" i="40"/>
  <c r="D43" i="40"/>
  <c r="D45" i="40"/>
  <c r="J45" i="40"/>
  <c r="D26" i="40"/>
  <c r="E27" i="40"/>
  <c r="E33" i="40"/>
  <c r="E43" i="40"/>
  <c r="D49" i="40"/>
  <c r="E44" i="40"/>
  <c r="C38" i="40"/>
  <c r="M38" i="40"/>
  <c r="O38" i="40" s="1"/>
  <c r="E32" i="40"/>
  <c r="M50" i="40"/>
  <c r="C50" i="40"/>
  <c r="M41" i="40"/>
  <c r="C41" i="40"/>
  <c r="C33" i="40"/>
  <c r="S33" i="40" s="1"/>
  <c r="M33" i="40"/>
  <c r="C39" i="40"/>
  <c r="M39" i="40"/>
  <c r="B52" i="40"/>
  <c r="R52" i="40" s="1"/>
  <c r="L52" i="40"/>
  <c r="L37" i="40"/>
  <c r="B37" i="40"/>
  <c r="R37" i="40" s="1"/>
  <c r="C46" i="40"/>
  <c r="M46" i="40"/>
  <c r="E45" i="40"/>
  <c r="E46" i="40"/>
  <c r="E37" i="40"/>
  <c r="E51" i="40"/>
  <c r="E47" i="40"/>
  <c r="E48" i="40"/>
  <c r="D30" i="40"/>
  <c r="E52" i="40"/>
  <c r="M24" i="40"/>
  <c r="C24" i="40"/>
  <c r="AZ49" i="40"/>
  <c r="M34" i="40"/>
  <c r="C34" i="40"/>
  <c r="B42" i="40"/>
  <c r="L42" i="40"/>
  <c r="L28" i="40"/>
  <c r="B28" i="40"/>
  <c r="R28" i="40" s="1"/>
  <c r="B36" i="40"/>
  <c r="L36" i="40"/>
  <c r="D32" i="40"/>
  <c r="D35" i="40"/>
  <c r="D48" i="40"/>
  <c r="D44" i="40"/>
  <c r="D39" i="40"/>
  <c r="E35" i="40"/>
  <c r="E25" i="40"/>
  <c r="L41" i="40"/>
  <c r="B41" i="40"/>
  <c r="D25" i="40"/>
  <c r="M53" i="40"/>
  <c r="C53" i="40"/>
  <c r="C43" i="40"/>
  <c r="S43" i="40" s="1"/>
  <c r="M43" i="40"/>
  <c r="O43" i="40" s="1"/>
  <c r="M31" i="40"/>
  <c r="C31" i="40"/>
  <c r="S31" i="40" s="1"/>
  <c r="L25" i="40"/>
  <c r="B25" i="40"/>
  <c r="L35" i="40"/>
  <c r="B35" i="40"/>
  <c r="BA48" i="40"/>
  <c r="Q48" i="40" s="1"/>
  <c r="E40" i="40"/>
  <c r="E41" i="40"/>
  <c r="E31" i="40"/>
  <c r="D28" i="40"/>
  <c r="D52" i="40"/>
  <c r="E29" i="40"/>
  <c r="E39" i="40"/>
  <c r="D23" i="40"/>
  <c r="F23" i="40" s="1"/>
  <c r="L23" i="40"/>
  <c r="N23" i="40" s="1"/>
  <c r="M28" i="40"/>
  <c r="C28" i="40"/>
  <c r="G28" i="40" s="1"/>
  <c r="M32" i="40"/>
  <c r="C32" i="40"/>
  <c r="S32" i="40" s="1"/>
  <c r="D24" i="40"/>
  <c r="E49" i="40"/>
  <c r="G49" i="40" s="1"/>
  <c r="K49" i="40"/>
  <c r="L31" i="40"/>
  <c r="B31" i="40"/>
  <c r="R31" i="40" s="1"/>
  <c r="M44" i="40"/>
  <c r="C44" i="40"/>
  <c r="D31" i="40"/>
  <c r="D41" i="40"/>
  <c r="L33" i="40"/>
  <c r="B33" i="40"/>
  <c r="B40" i="40"/>
  <c r="R40" i="40" s="1"/>
  <c r="L40" i="40"/>
  <c r="M35" i="40"/>
  <c r="C35" i="40"/>
  <c r="D46" i="40"/>
  <c r="F46" i="40" s="1"/>
  <c r="D38" i="40"/>
  <c r="D29" i="40"/>
  <c r="J29" i="40"/>
  <c r="E38" i="40"/>
  <c r="E34" i="40"/>
  <c r="D34" i="40"/>
  <c r="D27" i="40"/>
  <c r="K50" i="40"/>
  <c r="K26" i="40"/>
  <c r="BA30" i="40"/>
  <c r="Q30" i="40" s="1"/>
  <c r="AZ47" i="40"/>
  <c r="P47" i="40" s="1"/>
  <c r="BA27" i="40"/>
  <c r="Q27" i="40" s="1"/>
  <c r="AZ30" i="40"/>
  <c r="P30" i="40" s="1"/>
  <c r="BA23" i="40"/>
  <c r="Q23" i="40" s="1"/>
  <c r="AZ43" i="40"/>
  <c r="P43" i="40" s="1"/>
  <c r="K43" i="40" l="1"/>
  <c r="R51" i="40"/>
  <c r="S25" i="40"/>
  <c r="G31" i="40"/>
  <c r="S34" i="40"/>
  <c r="S46" i="40"/>
  <c r="R41" i="40"/>
  <c r="R50" i="40"/>
  <c r="AF34" i="43"/>
  <c r="AE35" i="43"/>
  <c r="R46" i="40"/>
  <c r="S39" i="40"/>
  <c r="S29" i="40"/>
  <c r="R25" i="40"/>
  <c r="F39" i="40"/>
  <c r="O33" i="40"/>
  <c r="S38" i="40"/>
  <c r="R29" i="40"/>
  <c r="R44" i="40"/>
  <c r="J27" i="40"/>
  <c r="R42" i="40"/>
  <c r="R35" i="40"/>
  <c r="G44" i="40"/>
  <c r="R24" i="40"/>
  <c r="S26" i="40"/>
  <c r="F26" i="40"/>
  <c r="G39" i="40"/>
  <c r="F41" i="40"/>
  <c r="F24" i="40"/>
  <c r="K39" i="40"/>
  <c r="K29" i="40"/>
  <c r="G26" i="40"/>
  <c r="K36" i="40"/>
  <c r="O26" i="40"/>
  <c r="G36" i="40"/>
  <c r="N52" i="40"/>
  <c r="O36" i="40"/>
  <c r="N46" i="40"/>
  <c r="R45" i="40"/>
  <c r="O39" i="40"/>
  <c r="N44" i="40"/>
  <c r="R26" i="40"/>
  <c r="J31" i="40"/>
  <c r="R39" i="40"/>
  <c r="F27" i="40"/>
  <c r="J41" i="40"/>
  <c r="N42" i="40"/>
  <c r="S37" i="40"/>
  <c r="J35" i="40"/>
  <c r="G35" i="40"/>
  <c r="S35" i="40"/>
  <c r="G42" i="40"/>
  <c r="S42" i="40"/>
  <c r="F29" i="40"/>
  <c r="K44" i="40"/>
  <c r="S44" i="40"/>
  <c r="K42" i="40"/>
  <c r="O34" i="40"/>
  <c r="G41" i="40"/>
  <c r="S41" i="40"/>
  <c r="J36" i="40"/>
  <c r="R36" i="40"/>
  <c r="P49" i="40"/>
  <c r="F33" i="40"/>
  <c r="R33" i="40"/>
  <c r="K28" i="40"/>
  <c r="S28" i="40"/>
  <c r="G53" i="40"/>
  <c r="S53" i="40"/>
  <c r="G24" i="40"/>
  <c r="S24" i="40"/>
  <c r="G50" i="40"/>
  <c r="S50" i="40"/>
  <c r="G40" i="40"/>
  <c r="S40" i="40"/>
  <c r="G45" i="40"/>
  <c r="S45" i="40"/>
  <c r="G47" i="40"/>
  <c r="S47" i="40"/>
  <c r="J34" i="40"/>
  <c r="R34" i="40"/>
  <c r="J51" i="40"/>
  <c r="G51" i="40"/>
  <c r="S51" i="40"/>
  <c r="G43" i="40"/>
  <c r="K31" i="40"/>
  <c r="O52" i="40"/>
  <c r="B43" i="40"/>
  <c r="R43" i="40" s="1"/>
  <c r="L43" i="40"/>
  <c r="C27" i="40"/>
  <c r="S27" i="40" s="1"/>
  <c r="M27" i="40"/>
  <c r="F34" i="40"/>
  <c r="N31" i="40"/>
  <c r="F31" i="40"/>
  <c r="N35" i="40"/>
  <c r="N36" i="40"/>
  <c r="N37" i="40"/>
  <c r="F37" i="40"/>
  <c r="K51" i="40"/>
  <c r="N53" i="40"/>
  <c r="J53" i="40"/>
  <c r="J38" i="40"/>
  <c r="O42" i="40"/>
  <c r="J50" i="40"/>
  <c r="F50" i="40"/>
  <c r="O45" i="40"/>
  <c r="J26" i="40"/>
  <c r="C30" i="40"/>
  <c r="S30" i="40" s="1"/>
  <c r="M30" i="40"/>
  <c r="O28" i="40"/>
  <c r="O53" i="40"/>
  <c r="J28" i="40"/>
  <c r="F28" i="40"/>
  <c r="O41" i="40"/>
  <c r="O47" i="40"/>
  <c r="O25" i="40"/>
  <c r="J48" i="40"/>
  <c r="O40" i="40"/>
  <c r="N39" i="40"/>
  <c r="K41" i="40"/>
  <c r="K24" i="40"/>
  <c r="N28" i="40"/>
  <c r="O24" i="40"/>
  <c r="J52" i="40"/>
  <c r="F52" i="40"/>
  <c r="G38" i="40"/>
  <c r="K38" i="40"/>
  <c r="N27" i="40"/>
  <c r="N48" i="40"/>
  <c r="K37" i="40"/>
  <c r="G37" i="40"/>
  <c r="J46" i="40"/>
  <c r="O51" i="40"/>
  <c r="N45" i="40"/>
  <c r="F45" i="40"/>
  <c r="L47" i="40"/>
  <c r="B47" i="40"/>
  <c r="R47" i="40" s="1"/>
  <c r="L49" i="40"/>
  <c r="B49" i="40"/>
  <c r="G25" i="40"/>
  <c r="K25" i="40"/>
  <c r="B30" i="40"/>
  <c r="R30" i="40" s="1"/>
  <c r="L30" i="40"/>
  <c r="J25" i="40"/>
  <c r="N25" i="40"/>
  <c r="F25" i="40"/>
  <c r="N34" i="40"/>
  <c r="O35" i="40"/>
  <c r="K47" i="40"/>
  <c r="J39" i="40"/>
  <c r="F35" i="40"/>
  <c r="O50" i="40"/>
  <c r="K52" i="40"/>
  <c r="G52" i="40"/>
  <c r="F38" i="40"/>
  <c r="O37" i="40"/>
  <c r="O49" i="40"/>
  <c r="N24" i="40"/>
  <c r="M23" i="40"/>
  <c r="C23" i="40"/>
  <c r="S23" i="40" s="1"/>
  <c r="K53" i="40"/>
  <c r="K45" i="40"/>
  <c r="N40" i="40"/>
  <c r="O31" i="40"/>
  <c r="N41" i="40"/>
  <c r="J42" i="40"/>
  <c r="F42" i="40"/>
  <c r="O46" i="40"/>
  <c r="N29" i="40"/>
  <c r="F53" i="40"/>
  <c r="O29" i="40"/>
  <c r="J24" i="40"/>
  <c r="J40" i="40"/>
  <c r="F40" i="40"/>
  <c r="K32" i="40"/>
  <c r="G32" i="40"/>
  <c r="K35" i="40"/>
  <c r="K46" i="40"/>
  <c r="G46" i="40"/>
  <c r="J32" i="40"/>
  <c r="F32" i="40"/>
  <c r="J37" i="40"/>
  <c r="G29" i="40"/>
  <c r="F48" i="40"/>
  <c r="N33" i="40"/>
  <c r="J33" i="40"/>
  <c r="O44" i="40"/>
  <c r="O32" i="40"/>
  <c r="M48" i="40"/>
  <c r="C48" i="40"/>
  <c r="S48" i="40" s="1"/>
  <c r="F36" i="40"/>
  <c r="G34" i="40"/>
  <c r="K34" i="40"/>
  <c r="K33" i="40"/>
  <c r="G33" i="40"/>
  <c r="N51" i="40"/>
  <c r="F51" i="40"/>
  <c r="N38" i="40"/>
  <c r="N32" i="40"/>
  <c r="J44" i="40"/>
  <c r="F44" i="40"/>
  <c r="N26" i="40"/>
  <c r="N30" i="40" l="1"/>
  <c r="AF35" i="43"/>
  <c r="AE36" i="43"/>
  <c r="O48" i="40"/>
  <c r="J43" i="40"/>
  <c r="G23" i="40"/>
  <c r="J47" i="40"/>
  <c r="J49" i="40"/>
  <c r="R49" i="40"/>
  <c r="O27" i="40"/>
  <c r="O30" i="40"/>
  <c r="N47" i="40"/>
  <c r="F47" i="40"/>
  <c r="K27" i="40"/>
  <c r="G27" i="40"/>
  <c r="G30" i="40"/>
  <c r="K30" i="40"/>
  <c r="O23" i="40"/>
  <c r="K23" i="40"/>
  <c r="J30" i="40"/>
  <c r="F30" i="40"/>
  <c r="N43" i="40"/>
  <c r="F43" i="40"/>
  <c r="G48" i="40"/>
  <c r="K48" i="40"/>
  <c r="N49" i="40"/>
  <c r="F49" i="40"/>
  <c r="AE37" i="43" l="1"/>
  <c r="AF36" i="43"/>
  <c r="AE38" i="43" l="1"/>
  <c r="AF37" i="43"/>
  <c r="AE39" i="43" l="1"/>
  <c r="AF38" i="43"/>
  <c r="AE40" i="43" l="1"/>
  <c r="AF39" i="43"/>
  <c r="AE41" i="43" l="1"/>
  <c r="AF40" i="43"/>
  <c r="AE42" i="43" l="1"/>
  <c r="AF41" i="43"/>
  <c r="AE43" i="43" l="1"/>
  <c r="AF42" i="43"/>
  <c r="AE44" i="43" l="1"/>
  <c r="AF43" i="43"/>
  <c r="AE45" i="43" l="1"/>
  <c r="AF44" i="43"/>
  <c r="AE46" i="43" l="1"/>
  <c r="AF45" i="43"/>
  <c r="AE47" i="43" l="1"/>
  <c r="AF46" i="43"/>
  <c r="AE48" i="43" l="1"/>
  <c r="AF47" i="43"/>
  <c r="AE49" i="43" l="1"/>
  <c r="AF48" i="43"/>
  <c r="AE50" i="43" l="1"/>
  <c r="AF49" i="43"/>
  <c r="AE51" i="43" l="1"/>
  <c r="AF50" i="43"/>
  <c r="AE52" i="43" l="1"/>
  <c r="AF51" i="43"/>
  <c r="AE53" i="43" l="1"/>
  <c r="AF52" i="43"/>
  <c r="AE54" i="43" l="1"/>
  <c r="AF53" i="43"/>
  <c r="AE55" i="43" l="1"/>
  <c r="AF54" i="43"/>
  <c r="AE56" i="43" l="1"/>
  <c r="AF55" i="43"/>
  <c r="AE57" i="43" l="1"/>
  <c r="AF56" i="43"/>
  <c r="AE58" i="43" l="1"/>
  <c r="AF57" i="43"/>
  <c r="AE59" i="43" l="1"/>
  <c r="AF58" i="43"/>
  <c r="AE60" i="43" l="1"/>
  <c r="AF59" i="43"/>
  <c r="AE61" i="43" l="1"/>
  <c r="AF60" i="43"/>
  <c r="AE62" i="43" l="1"/>
  <c r="AF61" i="43"/>
  <c r="AE63" i="43" l="1"/>
  <c r="AF62" i="43"/>
  <c r="AE64" i="43" l="1"/>
  <c r="AF63" i="43"/>
  <c r="AE65" i="43" l="1"/>
  <c r="AF64" i="43"/>
  <c r="AE66" i="43" l="1"/>
  <c r="AF65" i="43"/>
  <c r="AE67" i="43" l="1"/>
  <c r="AF66" i="43"/>
  <c r="AE68" i="43" l="1"/>
  <c r="AF67" i="43"/>
  <c r="AE69" i="43" l="1"/>
  <c r="AF68" i="43"/>
  <c r="AE70" i="43" l="1"/>
  <c r="AF69" i="43"/>
  <c r="AE71" i="43" l="1"/>
  <c r="AF70" i="43"/>
  <c r="AE72" i="43" l="1"/>
  <c r="AF71" i="43"/>
  <c r="AE73" i="43" l="1"/>
  <c r="AF72" i="43"/>
  <c r="AF73" i="43" l="1"/>
  <c r="AE74" i="43"/>
  <c r="AF74" i="43" s="1"/>
</calcChain>
</file>

<file path=xl/sharedStrings.xml><?xml version="1.0" encoding="utf-8"?>
<sst xmlns="http://schemas.openxmlformats.org/spreadsheetml/2006/main" count="610" uniqueCount="273">
  <si>
    <t xml:space="preserve"> </t>
  </si>
  <si>
    <t>B14013</t>
  </si>
  <si>
    <t>B14081</t>
  </si>
  <si>
    <t>Date</t>
  </si>
  <si>
    <t>(V122487)</t>
  </si>
  <si>
    <t>(V122553)</t>
  </si>
  <si>
    <t>Interest</t>
  </si>
  <si>
    <t>Unindexed</t>
  </si>
  <si>
    <t>Fully Indexed</t>
  </si>
  <si>
    <t>Indexed</t>
  </si>
  <si>
    <t>First</t>
  </si>
  <si>
    <t>After</t>
  </si>
  <si>
    <t>Indexing at</t>
  </si>
  <si>
    <t>y% =</t>
  </si>
  <si>
    <t>x% =</t>
  </si>
  <si>
    <t>(x% of CPI) - y%</t>
  </si>
  <si>
    <t>B14072</t>
  </si>
  <si>
    <t>(V122542)</t>
  </si>
  <si>
    <t>(V122544)</t>
  </si>
  <si>
    <t>10 Years</t>
  </si>
  <si>
    <t>r(L)</t>
  </si>
  <si>
    <t>First 10 Yrs</t>
  </si>
  <si>
    <t>After 10 Yrs</t>
  </si>
  <si>
    <t>Semi-Annual</t>
  </si>
  <si>
    <t>Actual Rate</t>
  </si>
  <si>
    <t>Annualized</t>
  </si>
  <si>
    <t>Monthly Series</t>
  </si>
  <si>
    <t>B14045</t>
  </si>
  <si>
    <t>12  Mth</t>
  </si>
  <si>
    <t>(V122515)</t>
  </si>
  <si>
    <t>Average</t>
  </si>
  <si>
    <t>Interest on Employees Required Contributions</t>
  </si>
  <si>
    <t>Rate</t>
  </si>
  <si>
    <t xml:space="preserve"> V39062</t>
  </si>
  <si>
    <t xml:space="preserve"> V39057</t>
  </si>
  <si>
    <t>20 Years</t>
  </si>
  <si>
    <t>Inflation Rate</t>
  </si>
  <si>
    <t>Assumed</t>
  </si>
  <si>
    <t>G(L)</t>
  </si>
  <si>
    <t>b(L)</t>
  </si>
  <si>
    <t>Discount Rate</t>
  </si>
  <si>
    <t>Avg. Wage Index</t>
  </si>
  <si>
    <t>V80691336</t>
  </si>
  <si>
    <t xml:space="preserve">  Starting 2019 Oct</t>
  </si>
  <si>
    <t>V122515</t>
  </si>
  <si>
    <t xml:space="preserve">  Final month using</t>
  </si>
  <si>
    <t>FTSE Canada</t>
  </si>
  <si>
    <t>Mid-Term</t>
  </si>
  <si>
    <t>Bond Index</t>
  </si>
  <si>
    <t>Fed Non-Agency</t>
  </si>
  <si>
    <t>Long-Term</t>
  </si>
  <si>
    <t>Provincial</t>
  </si>
  <si>
    <t>Corporate</t>
  </si>
  <si>
    <t>of Increase</t>
  </si>
  <si>
    <t>Interest Rate</t>
  </si>
  <si>
    <t>Partially Indexed</t>
  </si>
  <si>
    <t>COLA</t>
  </si>
  <si>
    <t>in COLA</t>
  </si>
  <si>
    <t>Rate of Pension Escalation</t>
  </si>
  <si>
    <t>Unrounded</t>
  </si>
  <si>
    <t>Revised</t>
  </si>
  <si>
    <t>Revised V39057</t>
  </si>
  <si>
    <t>Commuted Value Assumptions - Feb 2022 CIA Recommendations</t>
  </si>
  <si>
    <t>BEIR</t>
  </si>
  <si>
    <t>Break-even</t>
  </si>
  <si>
    <t>Net Interest Rates</t>
  </si>
  <si>
    <t xml:space="preserve">Net Interest Rates </t>
  </si>
  <si>
    <r>
      <t>PS</t>
    </r>
    <r>
      <rPr>
        <b/>
        <vertAlign val="subscript"/>
        <sz val="11"/>
        <rFont val="Arial"/>
        <family val="2"/>
      </rPr>
      <t>1-10</t>
    </r>
  </si>
  <si>
    <r>
      <t>CS</t>
    </r>
    <r>
      <rPr>
        <b/>
        <vertAlign val="subscript"/>
        <sz val="11"/>
        <rFont val="Arial"/>
        <family val="2"/>
      </rPr>
      <t>1-10</t>
    </r>
  </si>
  <si>
    <r>
      <t>PS</t>
    </r>
    <r>
      <rPr>
        <b/>
        <vertAlign val="subscript"/>
        <sz val="11"/>
        <rFont val="Arial"/>
        <family val="2"/>
      </rPr>
      <t>10+</t>
    </r>
  </si>
  <si>
    <r>
      <t>CS</t>
    </r>
    <r>
      <rPr>
        <b/>
        <vertAlign val="subscript"/>
        <sz val="11"/>
        <rFont val="Arial"/>
        <family val="2"/>
      </rPr>
      <t>10+</t>
    </r>
  </si>
  <si>
    <r>
      <t>S</t>
    </r>
    <r>
      <rPr>
        <b/>
        <vertAlign val="subscript"/>
        <sz val="11"/>
        <rFont val="Arial"/>
        <family val="2"/>
      </rPr>
      <t>1-10</t>
    </r>
  </si>
  <si>
    <r>
      <t>S</t>
    </r>
    <r>
      <rPr>
        <b/>
        <vertAlign val="subscript"/>
        <sz val="11"/>
        <rFont val="Arial"/>
        <family val="2"/>
      </rPr>
      <t>10+</t>
    </r>
  </si>
  <si>
    <t>CANSIM Series</t>
  </si>
  <si>
    <t>Indexed Approach #1 (Rounded Interest Rate &amp; Rounded Rates of Pension Escalation)</t>
  </si>
  <si>
    <r>
      <t>i</t>
    </r>
    <r>
      <rPr>
        <b/>
        <vertAlign val="subscript"/>
        <sz val="10"/>
        <rFont val="Arial"/>
        <family val="2"/>
      </rPr>
      <t>1-10</t>
    </r>
  </si>
  <si>
    <r>
      <t>i</t>
    </r>
    <r>
      <rPr>
        <b/>
        <vertAlign val="subscript"/>
        <sz val="10"/>
        <rFont val="Arial"/>
        <family val="2"/>
      </rPr>
      <t>10+</t>
    </r>
  </si>
  <si>
    <r>
      <t>C</t>
    </r>
    <r>
      <rPr>
        <b/>
        <vertAlign val="subscript"/>
        <sz val="10"/>
        <rFont val="Arial"/>
        <family val="2"/>
      </rPr>
      <t>1-10</t>
    </r>
  </si>
  <si>
    <r>
      <t>C</t>
    </r>
    <r>
      <rPr>
        <b/>
        <vertAlign val="subscript"/>
        <sz val="10"/>
        <rFont val="Arial"/>
        <family val="2"/>
      </rPr>
      <t>10+</t>
    </r>
  </si>
  <si>
    <t>Low</t>
  </si>
  <si>
    <t>Medium</t>
  </si>
  <si>
    <t>High</t>
  </si>
  <si>
    <t>Duration</t>
  </si>
  <si>
    <t>Implied</t>
  </si>
  <si>
    <t>Partial Indexing</t>
  </si>
  <si>
    <t>COLA = x% of CPI - y%</t>
  </si>
  <si>
    <t xml:space="preserve">x% = </t>
  </si>
  <si>
    <t xml:space="preserve">y% = </t>
  </si>
  <si>
    <t>COLA %</t>
  </si>
  <si>
    <t>Full CPI</t>
  </si>
  <si>
    <t>Indexed Approach #2 (Rounded Net Interest Rate)</t>
  </si>
  <si>
    <t>COLA Rate</t>
  </si>
  <si>
    <t>Full Indexing</t>
  </si>
  <si>
    <t>Net</t>
  </si>
  <si>
    <t>Interest Rates</t>
  </si>
  <si>
    <t>Data Input From Specified Tables</t>
  </si>
  <si>
    <t>Relationship Breakdown Capitalized Value Assumptions - CSOP 4500 effective as of Jan 2023</t>
  </si>
  <si>
    <t>Input and Calculations</t>
  </si>
  <si>
    <t>Benchmark</t>
  </si>
  <si>
    <t>Gov of Canada</t>
  </si>
  <si>
    <t>7-Year</t>
  </si>
  <si>
    <t>Long Term</t>
  </si>
  <si>
    <t>Real Return</t>
  </si>
  <si>
    <r>
      <t>i</t>
    </r>
    <r>
      <rPr>
        <b/>
        <vertAlign val="subscript"/>
        <sz val="11"/>
        <rFont val="Arial"/>
        <family val="2"/>
      </rPr>
      <t>7</t>
    </r>
  </si>
  <si>
    <t>7-year</t>
  </si>
  <si>
    <t>GOC Bond</t>
  </si>
  <si>
    <t>Prior Month</t>
  </si>
  <si>
    <r>
      <t>i</t>
    </r>
    <r>
      <rPr>
        <b/>
        <vertAlign val="subscript"/>
        <sz val="11"/>
        <rFont val="Arial"/>
        <family val="2"/>
      </rPr>
      <t>L</t>
    </r>
  </si>
  <si>
    <r>
      <t>r</t>
    </r>
    <r>
      <rPr>
        <b/>
        <vertAlign val="subscript"/>
        <sz val="11"/>
        <rFont val="Arial"/>
        <family val="2"/>
      </rPr>
      <t>L</t>
    </r>
  </si>
  <si>
    <r>
      <t>r</t>
    </r>
    <r>
      <rPr>
        <b/>
        <vertAlign val="subscript"/>
        <sz val="11"/>
        <rFont val="Arial"/>
        <family val="2"/>
      </rPr>
      <t>7</t>
    </r>
  </si>
  <si>
    <t>(artificial)</t>
  </si>
  <si>
    <t>Deemed</t>
  </si>
  <si>
    <t>CPI</t>
  </si>
  <si>
    <t>Interim Calculations</t>
  </si>
  <si>
    <t>Non-Indexed Discount Rates</t>
  </si>
  <si>
    <t>COLA at 100% of Increases in CPI</t>
  </si>
  <si>
    <t>Rates for MP, RRSP, DPSP, TFSA, YMPE &amp; YAMPE</t>
  </si>
  <si>
    <t>Year</t>
  </si>
  <si>
    <t>YMPE</t>
  </si>
  <si>
    <t>DB Limit</t>
  </si>
  <si>
    <t>YAMPE</t>
  </si>
  <si>
    <t>(Old Limits)</t>
  </si>
  <si>
    <t>Limit</t>
  </si>
  <si>
    <t>RRSP</t>
  </si>
  <si>
    <t>DPSP</t>
  </si>
  <si>
    <t>TFSA</t>
  </si>
  <si>
    <t>Pension Commuted Values</t>
  </si>
  <si>
    <t>Appicable Mortality Tables for Pension Calculations</t>
  </si>
  <si>
    <t>Start of</t>
  </si>
  <si>
    <t>Period</t>
  </si>
  <si>
    <t>End of</t>
  </si>
  <si>
    <t>Table</t>
  </si>
  <si>
    <t>Mortality</t>
  </si>
  <si>
    <t>Scale</t>
  </si>
  <si>
    <t>Relationship Breakdown Calculations</t>
  </si>
  <si>
    <t>Annuity Purchase Guidance</t>
  </si>
  <si>
    <t>GAM83</t>
  </si>
  <si>
    <t>UP94@2020</t>
  </si>
  <si>
    <t>UP94@2015</t>
  </si>
  <si>
    <t>Pre-January 1, 2010</t>
  </si>
  <si>
    <t>Mortality Improvement</t>
  </si>
  <si>
    <t>Present</t>
  </si>
  <si>
    <t>n/a</t>
  </si>
  <si>
    <t>Pre-February 1, 2005</t>
  </si>
  <si>
    <t>UP94Generational</t>
  </si>
  <si>
    <t>Scale CPM-B</t>
  </si>
  <si>
    <t>Scale AA</t>
  </si>
  <si>
    <t>MP</t>
  </si>
  <si>
    <t>This spreadsheet indicates the annuity proxy guidance rates</t>
  </si>
  <si>
    <t>Note that it applies the selected guidance to all years of the rate history</t>
  </si>
  <si>
    <t>To avoid confusion, the results are colour coded as follows:</t>
  </si>
  <si>
    <t xml:space="preserve"> The period prior to the guidance being applicable</t>
  </si>
  <si>
    <t xml:space="preserve"> The period after the original guidance period</t>
  </si>
  <si>
    <t>Select the Guidance Issue Date Here: ==&gt;</t>
  </si>
  <si>
    <t>Annuity Guidance</t>
  </si>
  <si>
    <t>Issue Date</t>
  </si>
  <si>
    <t>From</t>
  </si>
  <si>
    <t>To</t>
  </si>
  <si>
    <t>CPM2014 Generational with Scale CPM-B</t>
  </si>
  <si>
    <t>UP94 Generational with Scale AA</t>
  </si>
  <si>
    <t>Guidance Applicable During Period</t>
  </si>
  <si>
    <t xml:space="preserve"> to</t>
  </si>
  <si>
    <t>Spread</t>
  </si>
  <si>
    <t>V39062</t>
  </si>
  <si>
    <t>V39057</t>
  </si>
  <si>
    <t>Superseded Date</t>
  </si>
  <si>
    <t xml:space="preserve">Source: </t>
  </si>
  <si>
    <t>https://www.canada.ca/en/revenue-agency/services/tax/registered-plans-administrators/pspa/mp-rrsp-dpsp-tfsa-limits-ympe.html</t>
  </si>
  <si>
    <t>Guidance Superseded with effect from</t>
  </si>
  <si>
    <t>Reverse Order</t>
  </si>
  <si>
    <t xml:space="preserve"> The period in which the guidance was applicable and not superseded by subsequent guidance</t>
  </si>
  <si>
    <t xml:space="preserve"> The period in which the guidance was applicable but was superseded by subsequent guidance</t>
  </si>
  <si>
    <t>PENSION PLAN INTEREST RATES AND OTHER RETIREMENT PROGRAM STATISTICS</t>
  </si>
  <si>
    <t>Note:  The layout of the separate worksheets has undergone substantial modification, including:</t>
  </si>
  <si>
    <t xml:space="preserve"> - Changing the Annuity Proxy worksheet so that you now enter the date of the annuity guidance you are looking for.</t>
  </si>
  <si>
    <t xml:space="preserve">   colour-codes the results to indicate what period the guidance applies to, and whether such period for which the guidance originally </t>
  </si>
  <si>
    <t xml:space="preserve">   applied had been superseded by subsequent annuity guidance.</t>
  </si>
  <si>
    <t xml:space="preserve"> - The addition of a worksheet summarizing various tax limits and the YMPE</t>
  </si>
  <si>
    <t>For interest rates that are applicable for prior periods to what has been set up in this Excel workbook, the last version of the</t>
  </si>
  <si>
    <t>Commuted Value Interest Rate Assumptions on and after February 1, 2022</t>
  </si>
  <si>
    <t>This worksheet provides a consistent model for determining the applicable interest/discount rates for purposes of determining</t>
  </si>
  <si>
    <t>pension commuted values.  For pensions that are partially indexed to increases in CPI, the user can enter the parameter for partial indexing.</t>
  </si>
  <si>
    <t>The Standards of Practice permit two options for determining the relevant discount rate and/or cost of living adjustments:</t>
  </si>
  <si>
    <t xml:space="preserve"> - Method 2: A net interest/discount rate</t>
  </si>
  <si>
    <t xml:space="preserve"> - Method 1:  Nominal interest/discount rate and a determined rate of cost of living increases</t>
  </si>
  <si>
    <t>Relationship Breakdown Assumptions for Capitalized Value of Pension Benefits</t>
  </si>
  <si>
    <t>Annuity Proxy Interest Rate</t>
  </si>
  <si>
    <t xml:space="preserve">This worksheet provides the calculation of interest/discount rate assumptions to be used for determining pension plan solvency and </t>
  </si>
  <si>
    <t>hypothetical-windup liabilities.  The applicable CANSIM rate used for determining the interest rate would be based on the date of the</t>
  </si>
  <si>
    <t xml:space="preserve">calculation.  In this worksheet, only the CANSIM rates for the last trading Wednesday for each month is disclosed.  For December, </t>
  </si>
  <si>
    <t>both the last trading Wednesday results and the last trading day CANSIM results are disclosed.</t>
  </si>
  <si>
    <t>This worksheet lists the mortality table, and mortality improvement scale, that has prescribed for the various time periods</t>
  </si>
  <si>
    <t>Summary of Tax Limits</t>
  </si>
  <si>
    <t>This worksheet lists various tax limits and values for retirement programs, along with the YMPE and Additional YMPE amounts.</t>
  </si>
  <si>
    <t>This worksheet lists the relevant interest rates to be used to calculate interest on employee-required contributions to a DB pension plan.</t>
  </si>
  <si>
    <t>Historical Rates</t>
  </si>
  <si>
    <t>Disclaimer</t>
  </si>
  <si>
    <t>If you do find a rate that you believe to be incorrect, we would greatly appreciate being contacted with your concerns so that it can be</t>
  </si>
  <si>
    <t>investigated, and if required, corrected.</t>
  </si>
  <si>
    <t>CPM2014 Generational</t>
  </si>
  <si>
    <t>Applicable Mortality Tables</t>
  </si>
  <si>
    <t>Interest on Employee Required Contributions</t>
  </si>
  <si>
    <t>Weekly Series</t>
  </si>
  <si>
    <t xml:space="preserve"> to September 2019</t>
  </si>
  <si>
    <t>on and after October 2019</t>
  </si>
  <si>
    <t>Rates are the last Wednesday of the month</t>
  </si>
  <si>
    <t>(5-year personal fixed term, last weekly result of the month)</t>
  </si>
  <si>
    <t>Dec 31, 2024</t>
  </si>
  <si>
    <t>Sep 30, 2024</t>
  </si>
  <si>
    <t>Jun 30, 2024</t>
  </si>
  <si>
    <t>Mar 31, 2024</t>
  </si>
  <si>
    <t>Dec 31, 2023</t>
  </si>
  <si>
    <t>Sep 30, 2023</t>
  </si>
  <si>
    <t>Jun 30, 2023</t>
  </si>
  <si>
    <t>Mar 31, 2023</t>
  </si>
  <si>
    <t>Dec 31, 2022</t>
  </si>
  <si>
    <t>Sep 30, 2022</t>
  </si>
  <si>
    <t>June 30, 2022</t>
  </si>
  <si>
    <t>Mar 31, 2022</t>
  </si>
  <si>
    <t>Dec 31, 2021</t>
  </si>
  <si>
    <t>Sep 30, 2021</t>
  </si>
  <si>
    <t>Jun 30, 2021</t>
  </si>
  <si>
    <t>Mar 31, 2021</t>
  </si>
  <si>
    <t>Dec 31, 2020</t>
  </si>
  <si>
    <t>Sep 30, 2020</t>
  </si>
  <si>
    <t>Jun 30, 2020</t>
  </si>
  <si>
    <t>Apr 30, 2020</t>
  </si>
  <si>
    <t>Mar 31, 2020</t>
  </si>
  <si>
    <t>Dec 31, 2019</t>
  </si>
  <si>
    <t>Sep 30, 2019</t>
  </si>
  <si>
    <t>Jun 30, 2019</t>
  </si>
  <si>
    <t>Mar 31, 2019</t>
  </si>
  <si>
    <t>Dec 31, 2018</t>
  </si>
  <si>
    <t>Sep 30, 2018</t>
  </si>
  <si>
    <t>Jun 30, 2018</t>
  </si>
  <si>
    <t>Mar 31, 2018</t>
  </si>
  <si>
    <t>Dec 31, 2017</t>
  </si>
  <si>
    <t>Sep 30, 2017</t>
  </si>
  <si>
    <t>Jun 30, 2017</t>
  </si>
  <si>
    <t>Mar 31, 2017</t>
  </si>
  <si>
    <t>Dec 31, 2016</t>
  </si>
  <si>
    <t>Sep 30, 2016</t>
  </si>
  <si>
    <t>Jun 30, 2016</t>
  </si>
  <si>
    <t>Mar 31, 2016</t>
  </si>
  <si>
    <t>Dec 31, 2015</t>
  </si>
  <si>
    <t>Sep 30, 2015</t>
  </si>
  <si>
    <t>Jun 30, 2015</t>
  </si>
  <si>
    <t>Mar 31, 2015</t>
  </si>
  <si>
    <t>Dec 31, 2014</t>
  </si>
  <si>
    <t xml:space="preserve">   The worksheet continues to display what the results would have been for all years (as if the guidance applied to the entire period)</t>
  </si>
  <si>
    <t>peer reviewed by our actuarial staff prior to posting.  Notwithstanding, anyone who uses these rates must do so at their own risk.</t>
  </si>
  <si>
    <t>The worksheet provides results under both methods.</t>
  </si>
  <si>
    <t>to CSOP 4500 on an after January 2023.  It also discloses the applicable assumption for inflation and wage growth.</t>
  </si>
  <si>
    <t>https://www.bankofcanada.ca/rates/banking-and-financial-statistics/posted-interest-rates-offered-by-chartered-banks/</t>
  </si>
  <si>
    <t>Non Indexed</t>
  </si>
  <si>
    <t>Immediate and Deferred Pensions</t>
  </si>
  <si>
    <t>Pensions</t>
  </si>
  <si>
    <t>Low Duration</t>
  </si>
  <si>
    <t>Medium Duration</t>
  </si>
  <si>
    <t>Duration Description</t>
  </si>
  <si>
    <t>High Duration</t>
  </si>
  <si>
    <t>Guidance Mortality Table</t>
  </si>
  <si>
    <t xml:space="preserve"> - The addition of a worksheet summarizing the  applicable mortality tables for calculations</t>
  </si>
  <si>
    <t xml:space="preserve">GBL has made every attempt to ensure that the rates provided in this Excel Workbook are correct.  Each month, the added rates are </t>
  </si>
  <si>
    <t>This worksheet provides the calculation of interest rate assumptions to determine the capitalized value of pension plan benefits pursuant</t>
  </si>
  <si>
    <t>for pension commuted value calculations, annuity proxy calculations and capitalized value on relationship breakdown calculations.</t>
  </si>
  <si>
    <t>This Excel workbook has been set up to continue, and expand, the database of Pension Plan CANSIM Rates</t>
  </si>
  <si>
    <t xml:space="preserve"> - Changing all results to percentages (for example the result 4.56 is now 4.56% with a underlying numeric value of 0.0456.</t>
  </si>
  <si>
    <t>found below.  Note, the formatting of these historical tables are substantially different than included in this current workbook.</t>
  </si>
  <si>
    <t>For rates prior to any of the dates listed in the various worksheets here, a copy of the final tables prepared by David Hart can be</t>
  </si>
  <si>
    <t>interest rate spreadsheet from the David Hart webpage can be found here:</t>
  </si>
  <si>
    <t>Final Pension Plan Interest Rates from An Actual Actuary (Hart Actuarial Consulting) - Last Updated August 2024</t>
  </si>
  <si>
    <t>previously maintained by actuary David Hart at AnActualActuary.com for many years, and prior to that, by Wayne Woods.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</si>
</sst>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mm\ d\,\ yyyy"/>
    <numFmt numFmtId="165" formatCode="yyyy\ mmm"/>
    <numFmt numFmtId="166" formatCode="0.000"/>
    <numFmt numFmtId="167" formatCode="0.0000%"/>
    <numFmt numFmtId="168" formatCode="mmm\ dd\,\ yyyy"/>
    <numFmt numFmtId="169" formatCode="0.000_ ;[Red]\-0.000\ "/>
    <numFmt numFmtId="170" formatCode="0.00000_ ;[Red]\-0.00000\ "/>
    <numFmt numFmtId="171" formatCode="0.000%"/>
    <numFmt numFmtId="172" formatCode="&quot;$&quot;#,##0"/>
    <numFmt numFmtId="173" formatCode="&quot;$&quot;#,##0.00"/>
    <numFmt numFmtId="174" formatCode="d\-mmm\-yyyy"/>
    <numFmt numFmtId="175" formatCode="mmm\ d\,\ yyyy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Arial"/>
      <family val="2"/>
    </font>
    <font>
      <b/>
      <sz val="11"/>
      <color rgb="FFC00000"/>
      <name val="Arial"/>
      <family val="2"/>
    </font>
    <font>
      <b/>
      <vertAlign val="subscript"/>
      <sz val="10"/>
      <name val="Arial"/>
      <family val="2"/>
    </font>
    <font>
      <b/>
      <sz val="11"/>
      <color rgb="FF0000CC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1"/>
      <color rgb="FF0000CC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</font>
    <font>
      <sz val="14"/>
      <color rgb="FF000000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2" fontId="0" fillId="0" borderId="0" xfId="0" applyNumberFormat="1"/>
    <xf numFmtId="165" fontId="1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71" fontId="3" fillId="0" borderId="0" xfId="0" applyNumberFormat="1" applyFont="1"/>
    <xf numFmtId="171" fontId="1" fillId="0" borderId="0" xfId="0" applyNumberFormat="1" applyFont="1"/>
    <xf numFmtId="10" fontId="6" fillId="0" borderId="1" xfId="0" applyNumberFormat="1" applyFont="1" applyBorder="1"/>
    <xf numFmtId="10" fontId="6" fillId="0" borderId="0" xfId="0" applyNumberFormat="1" applyFont="1"/>
    <xf numFmtId="10" fontId="3" fillId="0" borderId="1" xfId="0" applyNumberFormat="1" applyFont="1" applyBorder="1"/>
    <xf numFmtId="10" fontId="4" fillId="0" borderId="0" xfId="0" applyNumberFormat="1" applyFont="1"/>
    <xf numFmtId="10" fontId="4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1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/>
    <xf numFmtId="10" fontId="0" fillId="0" borderId="0" xfId="0" applyNumberFormat="1"/>
    <xf numFmtId="0" fontId="0" fillId="0" borderId="3" xfId="0" applyBorder="1"/>
    <xf numFmtId="10" fontId="4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7" fontId="9" fillId="2" borderId="4" xfId="0" applyNumberFormat="1" applyFont="1" applyFill="1" applyBorder="1" applyAlignment="1">
      <alignment horizontal="center"/>
    </xf>
    <xf numFmtId="10" fontId="4" fillId="2" borderId="1" xfId="0" applyNumberFormat="1" applyFont="1" applyFill="1" applyBorder="1"/>
    <xf numFmtId="10" fontId="6" fillId="2" borderId="0" xfId="0" applyNumberFormat="1" applyFont="1" applyFill="1"/>
    <xf numFmtId="0" fontId="3" fillId="2" borderId="0" xfId="0" applyFont="1" applyFill="1"/>
    <xf numFmtId="10" fontId="3" fillId="2" borderId="1" xfId="0" applyNumberFormat="1" applyFont="1" applyFill="1" applyBorder="1"/>
    <xf numFmtId="10" fontId="3" fillId="2" borderId="0" xfId="0" applyNumberFormat="1" applyFont="1" applyFill="1"/>
    <xf numFmtId="10" fontId="3" fillId="2" borderId="1" xfId="0" applyNumberFormat="1" applyFont="1" applyFill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0" fontId="2" fillId="2" borderId="0" xfId="0" quotePrefix="1" applyNumberFormat="1" applyFont="1" applyFill="1" applyAlignment="1">
      <alignment horizontal="center"/>
    </xf>
    <xf numFmtId="10" fontId="1" fillId="2" borderId="1" xfId="0" quotePrefix="1" applyNumberFormat="1" applyFont="1" applyFill="1" applyBorder="1" applyAlignment="1">
      <alignment horizontal="center"/>
    </xf>
    <xf numFmtId="10" fontId="1" fillId="2" borderId="0" xfId="0" quotePrefix="1" applyNumberFormat="1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10" fontId="4" fillId="3" borderId="1" xfId="0" applyNumberFormat="1" applyFont="1" applyFill="1" applyBorder="1"/>
    <xf numFmtId="10" fontId="6" fillId="3" borderId="0" xfId="0" applyNumberFormat="1" applyFont="1" applyFill="1"/>
    <xf numFmtId="0" fontId="3" fillId="3" borderId="0" xfId="0" applyFont="1" applyFill="1"/>
    <xf numFmtId="10" fontId="3" fillId="3" borderId="1" xfId="0" applyNumberFormat="1" applyFont="1" applyFill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0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0" fontId="6" fillId="4" borderId="1" xfId="0" applyNumberFormat="1" applyFont="1" applyFill="1" applyBorder="1"/>
    <xf numFmtId="10" fontId="4" fillId="4" borderId="0" xfId="0" applyNumberFormat="1" applyFont="1" applyFill="1"/>
    <xf numFmtId="10" fontId="6" fillId="4" borderId="0" xfId="0" applyNumberFormat="1" applyFont="1" applyFill="1"/>
    <xf numFmtId="0" fontId="6" fillId="4" borderId="0" xfId="0" applyFont="1" applyFill="1"/>
    <xf numFmtId="10" fontId="4" fillId="4" borderId="1" xfId="0" applyNumberFormat="1" applyFont="1" applyFill="1" applyBorder="1"/>
    <xf numFmtId="10" fontId="4" fillId="4" borderId="1" xfId="0" applyNumberFormat="1" applyFont="1" applyFill="1" applyBorder="1" applyAlignment="1" applyProtection="1">
      <alignment horizontal="left"/>
      <protection locked="0"/>
    </xf>
    <xf numFmtId="10" fontId="4" fillId="4" borderId="1" xfId="0" applyNumberFormat="1" applyFont="1" applyFill="1" applyBorder="1" applyAlignment="1" applyProtection="1">
      <alignment horizontal="right"/>
      <protection locked="0"/>
    </xf>
    <xf numFmtId="10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right"/>
    </xf>
    <xf numFmtId="10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10" fontId="3" fillId="4" borderId="1" xfId="0" applyNumberFormat="1" applyFont="1" applyFill="1" applyBorder="1"/>
    <xf numFmtId="10" fontId="3" fillId="4" borderId="0" xfId="0" applyNumberFormat="1" applyFont="1" applyFill="1"/>
    <xf numFmtId="0" fontId="3" fillId="4" borderId="0" xfId="0" applyFont="1" applyFill="1"/>
    <xf numFmtId="10" fontId="10" fillId="4" borderId="1" xfId="0" applyNumberFormat="1" applyFont="1" applyFill="1" applyBorder="1"/>
    <xf numFmtId="10" fontId="10" fillId="4" borderId="0" xfId="0" applyNumberFormat="1" applyFont="1" applyFill="1"/>
    <xf numFmtId="171" fontId="3" fillId="4" borderId="0" xfId="0" applyNumberFormat="1" applyFont="1" applyFill="1"/>
    <xf numFmtId="171" fontId="10" fillId="4" borderId="0" xfId="0" applyNumberFormat="1" applyFont="1" applyFill="1"/>
    <xf numFmtId="10" fontId="11" fillId="4" borderId="1" xfId="0" applyNumberFormat="1" applyFont="1" applyFill="1" applyBorder="1"/>
    <xf numFmtId="10" fontId="11" fillId="4" borderId="0" xfId="0" applyNumberFormat="1" applyFont="1" applyFill="1"/>
    <xf numFmtId="171" fontId="1" fillId="4" borderId="0" xfId="0" applyNumberFormat="1" applyFont="1" applyFill="1"/>
    <xf numFmtId="171" fontId="11" fillId="4" borderId="0" xfId="0" applyNumberFormat="1" applyFont="1" applyFill="1"/>
    <xf numFmtId="0" fontId="1" fillId="4" borderId="0" xfId="0" applyFont="1" applyFill="1"/>
    <xf numFmtId="10" fontId="6" fillId="5" borderId="0" xfId="0" applyNumberFormat="1" applyFont="1" applyFill="1"/>
    <xf numFmtId="0" fontId="6" fillId="5" borderId="0" xfId="0" applyFont="1" applyFill="1"/>
    <xf numFmtId="171" fontId="6" fillId="5" borderId="0" xfId="0" applyNumberFormat="1" applyFont="1" applyFill="1"/>
    <xf numFmtId="171" fontId="4" fillId="5" borderId="0" xfId="0" applyNumberFormat="1" applyFont="1" applyFill="1" applyAlignment="1">
      <alignment horizontal="right"/>
    </xf>
    <xf numFmtId="171" fontId="6" fillId="5" borderId="0" xfId="0" applyNumberFormat="1" applyFont="1" applyFill="1" applyAlignment="1">
      <alignment horizontal="right"/>
    </xf>
    <xf numFmtId="10" fontId="4" fillId="5" borderId="0" xfId="0" applyNumberFormat="1" applyFont="1" applyFill="1" applyAlignment="1">
      <alignment horizontal="right"/>
    </xf>
    <xf numFmtId="0" fontId="3" fillId="5" borderId="0" xfId="0" applyFont="1" applyFill="1"/>
    <xf numFmtId="10" fontId="3" fillId="5" borderId="0" xfId="0" applyNumberFormat="1" applyFont="1" applyFill="1"/>
    <xf numFmtId="0" fontId="4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10" fontId="4" fillId="5" borderId="0" xfId="0" quotePrefix="1" applyNumberFormat="1" applyFont="1" applyFill="1" applyAlignment="1">
      <alignment horizontal="right"/>
    </xf>
    <xf numFmtId="0" fontId="4" fillId="5" borderId="0" xfId="0" quotePrefix="1" applyFont="1" applyFill="1" applyAlignment="1">
      <alignment horizontal="center"/>
    </xf>
    <xf numFmtId="171" fontId="3" fillId="5" borderId="0" xfId="0" applyNumberFormat="1" applyFont="1" applyFill="1"/>
    <xf numFmtId="170" fontId="3" fillId="5" borderId="0" xfId="0" applyNumberFormat="1" applyFont="1" applyFill="1"/>
    <xf numFmtId="10" fontId="2" fillId="5" borderId="0" xfId="0" quotePrefix="1" applyNumberFormat="1" applyFont="1" applyFill="1" applyAlignment="1">
      <alignment horizontal="right"/>
    </xf>
    <xf numFmtId="10" fontId="1" fillId="5" borderId="0" xfId="0" applyNumberFormat="1" applyFont="1" applyFill="1"/>
    <xf numFmtId="171" fontId="1" fillId="5" borderId="0" xfId="0" applyNumberFormat="1" applyFont="1" applyFill="1"/>
    <xf numFmtId="10" fontId="1" fillId="5" borderId="0" xfId="0" quotePrefix="1" applyNumberFormat="1" applyFont="1" applyFill="1" applyAlignment="1">
      <alignment horizontal="right"/>
    </xf>
    <xf numFmtId="170" fontId="1" fillId="5" borderId="0" xfId="0" applyNumberFormat="1" applyFont="1" applyFill="1"/>
    <xf numFmtId="0" fontId="1" fillId="5" borderId="0" xfId="0" applyFont="1" applyFill="1"/>
    <xf numFmtId="10" fontId="4" fillId="4" borderId="5" xfId="0" applyNumberFormat="1" applyFont="1" applyFill="1" applyBorder="1"/>
    <xf numFmtId="10" fontId="4" fillId="4" borderId="6" xfId="0" applyNumberFormat="1" applyFont="1" applyFill="1" applyBorder="1" applyAlignment="1">
      <alignment horizontal="left"/>
    </xf>
    <xf numFmtId="10" fontId="4" fillId="4" borderId="6" xfId="0" applyNumberFormat="1" applyFont="1" applyFill="1" applyBorder="1" applyAlignment="1" applyProtection="1">
      <alignment horizontal="left"/>
      <protection locked="0"/>
    </xf>
    <xf numFmtId="0" fontId="4" fillId="4" borderId="6" xfId="0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 applyProtection="1">
      <alignment horizontal="left"/>
      <protection locked="0"/>
    </xf>
    <xf numFmtId="10" fontId="6" fillId="5" borderId="6" xfId="0" applyNumberFormat="1" applyFont="1" applyFill="1" applyBorder="1"/>
    <xf numFmtId="0" fontId="6" fillId="5" borderId="6" xfId="0" applyFont="1" applyFill="1" applyBorder="1"/>
    <xf numFmtId="10" fontId="6" fillId="5" borderId="6" xfId="0" applyNumberFormat="1" applyFont="1" applyFill="1" applyBorder="1" applyAlignment="1">
      <alignment horizontal="right"/>
    </xf>
    <xf numFmtId="10" fontId="6" fillId="5" borderId="7" xfId="0" applyNumberFormat="1" applyFont="1" applyFill="1" applyBorder="1" applyAlignment="1">
      <alignment horizontal="right"/>
    </xf>
    <xf numFmtId="10" fontId="4" fillId="2" borderId="5" xfId="0" applyNumberFormat="1" applyFont="1" applyFill="1" applyBorder="1" applyAlignment="1">
      <alignment horizontal="left"/>
    </xf>
    <xf numFmtId="10" fontId="4" fillId="2" borderId="7" xfId="0" applyNumberFormat="1" applyFont="1" applyFill="1" applyBorder="1" applyAlignment="1">
      <alignment horizontal="left"/>
    </xf>
    <xf numFmtId="10" fontId="4" fillId="2" borderId="0" xfId="0" applyNumberFormat="1" applyFont="1" applyFill="1"/>
    <xf numFmtId="10" fontId="4" fillId="2" borderId="0" xfId="0" applyNumberFormat="1" applyFont="1" applyFill="1" applyAlignment="1">
      <alignment horizontal="right"/>
    </xf>
    <xf numFmtId="10" fontId="4" fillId="3" borderId="0" xfId="0" applyNumberFormat="1" applyFont="1" applyFill="1"/>
    <xf numFmtId="10" fontId="4" fillId="3" borderId="0" xfId="0" applyNumberFormat="1" applyFont="1" applyFill="1" applyAlignment="1">
      <alignment horizontal="right"/>
    </xf>
    <xf numFmtId="10" fontId="3" fillId="3" borderId="0" xfId="0" applyNumberFormat="1" applyFont="1" applyFill="1"/>
    <xf numFmtId="167" fontId="4" fillId="3" borderId="0" xfId="0" applyNumberFormat="1" applyFont="1" applyFill="1" applyAlignment="1">
      <alignment horizontal="center"/>
    </xf>
    <xf numFmtId="0" fontId="2" fillId="0" borderId="0" xfId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6" fillId="0" borderId="10" xfId="1" applyFont="1" applyBorder="1"/>
    <xf numFmtId="0" fontId="6" fillId="0" borderId="11" xfId="1" applyFont="1" applyBorder="1"/>
    <xf numFmtId="0" fontId="4" fillId="0" borderId="1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6" fillId="2" borderId="0" xfId="0" applyFont="1" applyFill="1"/>
    <xf numFmtId="0" fontId="4" fillId="4" borderId="0" xfId="0" applyFont="1" applyFill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0" fontId="9" fillId="4" borderId="0" xfId="0" applyNumberFormat="1" applyFont="1" applyFill="1"/>
    <xf numFmtId="169" fontId="4" fillId="4" borderId="0" xfId="0" applyNumberFormat="1" applyFont="1" applyFill="1"/>
    <xf numFmtId="165" fontId="6" fillId="2" borderId="0" xfId="0" applyNumberFormat="1" applyFont="1" applyFill="1" applyAlignment="1">
      <alignment horizontal="left"/>
    </xf>
    <xf numFmtId="10" fontId="12" fillId="4" borderId="0" xfId="0" applyNumberFormat="1" applyFont="1" applyFill="1"/>
    <xf numFmtId="169" fontId="6" fillId="4" borderId="0" xfId="0" applyNumberFormat="1" applyFont="1" applyFill="1" applyAlignment="1">
      <alignment horizontal="right" vertical="center" wrapText="1"/>
    </xf>
    <xf numFmtId="169" fontId="4" fillId="4" borderId="0" xfId="0" applyNumberFormat="1" applyFont="1" applyFill="1" applyAlignment="1">
      <alignment horizontal="right" vertical="center" wrapText="1"/>
    </xf>
    <xf numFmtId="0" fontId="4" fillId="0" borderId="0" xfId="1" applyFont="1"/>
    <xf numFmtId="0" fontId="4" fillId="0" borderId="0" xfId="0" applyFont="1" applyAlignment="1">
      <alignment horizontal="center"/>
    </xf>
    <xf numFmtId="2" fontId="6" fillId="0" borderId="0" xfId="0" applyNumberFormat="1" applyFont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4" xfId="0" applyFont="1" applyFill="1" applyBorder="1"/>
    <xf numFmtId="2" fontId="6" fillId="2" borderId="14" xfId="0" applyNumberFormat="1" applyFont="1" applyFill="1" applyBorder="1"/>
    <xf numFmtId="10" fontId="6" fillId="2" borderId="14" xfId="0" applyNumberFormat="1" applyFont="1" applyFill="1" applyBorder="1"/>
    <xf numFmtId="10" fontId="6" fillId="2" borderId="13" xfId="0" applyNumberFormat="1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4" xfId="0" applyFont="1" applyFill="1" applyBorder="1"/>
    <xf numFmtId="2" fontId="6" fillId="4" borderId="14" xfId="0" applyNumberFormat="1" applyFont="1" applyFill="1" applyBorder="1"/>
    <xf numFmtId="10" fontId="6" fillId="4" borderId="14" xfId="0" applyNumberFormat="1" applyFont="1" applyFill="1" applyBorder="1"/>
    <xf numFmtId="10" fontId="6" fillId="4" borderId="13" xfId="0" applyNumberFormat="1" applyFont="1" applyFill="1" applyBorder="1"/>
    <xf numFmtId="0" fontId="6" fillId="5" borderId="11" xfId="0" applyFont="1" applyFill="1" applyBorder="1"/>
    <xf numFmtId="0" fontId="6" fillId="5" borderId="12" xfId="0" applyFont="1" applyFill="1" applyBorder="1"/>
    <xf numFmtId="0" fontId="6" fillId="5" borderId="14" xfId="0" applyFont="1" applyFill="1" applyBorder="1"/>
    <xf numFmtId="2" fontId="6" fillId="5" borderId="14" xfId="0" applyNumberFormat="1" applyFont="1" applyFill="1" applyBorder="1"/>
    <xf numFmtId="10" fontId="6" fillId="5" borderId="14" xfId="0" applyNumberFormat="1" applyFont="1" applyFill="1" applyBorder="1"/>
    <xf numFmtId="10" fontId="6" fillId="5" borderId="13" xfId="0" applyNumberFormat="1" applyFont="1" applyFill="1" applyBorder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4" xfId="0" applyFont="1" applyFill="1" applyBorder="1"/>
    <xf numFmtId="2" fontId="6" fillId="3" borderId="14" xfId="0" applyNumberFormat="1" applyFont="1" applyFill="1" applyBorder="1"/>
    <xf numFmtId="10" fontId="6" fillId="3" borderId="14" xfId="0" applyNumberFormat="1" applyFont="1" applyFill="1" applyBorder="1"/>
    <xf numFmtId="10" fontId="6" fillId="3" borderId="13" xfId="0" applyNumberFormat="1" applyFont="1" applyFill="1" applyBorder="1"/>
    <xf numFmtId="14" fontId="6" fillId="0" borderId="0" xfId="0" applyNumberFormat="1" applyFont="1"/>
    <xf numFmtId="2" fontId="4" fillId="0" borderId="0" xfId="0" applyNumberFormat="1" applyFont="1"/>
    <xf numFmtId="165" fontId="6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left"/>
    </xf>
    <xf numFmtId="17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3" fillId="0" borderId="0" xfId="2"/>
    <xf numFmtId="174" fontId="6" fillId="0" borderId="0" xfId="0" applyNumberFormat="1" applyFont="1" applyAlignment="1">
      <alignment horizontal="right"/>
    </xf>
    <xf numFmtId="20" fontId="14" fillId="0" borderId="0" xfId="0" applyNumberFormat="1" applyFont="1"/>
    <xf numFmtId="0" fontId="15" fillId="0" borderId="0" xfId="0" applyFont="1" applyAlignment="1">
      <alignment vertical="center" wrapText="1"/>
    </xf>
    <xf numFmtId="20" fontId="16" fillId="0" borderId="0" xfId="0" applyNumberFormat="1" applyFont="1"/>
    <xf numFmtId="20" fontId="17" fillId="0" borderId="0" xfId="0" applyNumberFormat="1" applyFont="1"/>
    <xf numFmtId="20" fontId="18" fillId="0" borderId="0" xfId="0" applyNumberFormat="1" applyFont="1"/>
    <xf numFmtId="20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 wrapText="1"/>
    </xf>
    <xf numFmtId="20" fontId="18" fillId="2" borderId="8" xfId="0" applyNumberFormat="1" applyFont="1" applyFill="1" applyBorder="1"/>
    <xf numFmtId="20" fontId="18" fillId="2" borderId="15" xfId="0" applyNumberFormat="1" applyFont="1" applyFill="1" applyBorder="1"/>
    <xf numFmtId="20" fontId="18" fillId="2" borderId="9" xfId="0" applyNumberFormat="1" applyFont="1" applyFill="1" applyBorder="1"/>
    <xf numFmtId="0" fontId="6" fillId="4" borderId="11" xfId="0" applyFont="1" applyFill="1" applyBorder="1" applyAlignment="1">
      <alignment horizontal="center"/>
    </xf>
    <xf numFmtId="174" fontId="6" fillId="4" borderId="11" xfId="0" applyNumberFormat="1" applyFont="1" applyFill="1" applyBorder="1" applyAlignment="1">
      <alignment horizontal="center"/>
    </xf>
    <xf numFmtId="0" fontId="6" fillId="4" borderId="11" xfId="0" quotePrefix="1" applyFont="1" applyFill="1" applyBorder="1" applyAlignment="1">
      <alignment horizontal="center"/>
    </xf>
    <xf numFmtId="172" fontId="6" fillId="0" borderId="11" xfId="1" applyNumberFormat="1" applyFont="1" applyBorder="1" applyAlignment="1">
      <alignment horizontal="center"/>
    </xf>
    <xf numFmtId="172" fontId="6" fillId="0" borderId="11" xfId="0" applyNumberFormat="1" applyFont="1" applyBorder="1" applyAlignment="1">
      <alignment horizontal="center"/>
    </xf>
    <xf numFmtId="173" fontId="6" fillId="0" borderId="11" xfId="1" applyNumberFormat="1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74" fontId="6" fillId="2" borderId="11" xfId="0" applyNumberFormat="1" applyFont="1" applyFill="1" applyBorder="1" applyAlignment="1">
      <alignment horizontal="center"/>
    </xf>
    <xf numFmtId="0" fontId="6" fillId="2" borderId="11" xfId="0" quotePrefix="1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74" fontId="6" fillId="3" borderId="11" xfId="0" applyNumberFormat="1" applyFont="1" applyFill="1" applyBorder="1" applyAlignment="1">
      <alignment horizontal="center"/>
    </xf>
    <xf numFmtId="0" fontId="6" fillId="3" borderId="11" xfId="0" quotePrefix="1" applyFont="1" applyFill="1" applyBorder="1" applyAlignment="1">
      <alignment horizontal="center"/>
    </xf>
    <xf numFmtId="164" fontId="4" fillId="0" borderId="0" xfId="1" applyNumberFormat="1" applyFont="1" applyAlignment="1">
      <alignment horizontal="left"/>
    </xf>
    <xf numFmtId="0" fontId="4" fillId="0" borderId="0" xfId="1" applyFont="1" applyAlignment="1" applyProtection="1">
      <alignment horizontal="left"/>
      <protection locked="0"/>
    </xf>
    <xf numFmtId="0" fontId="4" fillId="3" borderId="0" xfId="1" applyFont="1" applyFill="1" applyAlignment="1">
      <alignment horizontal="left"/>
    </xf>
    <xf numFmtId="0" fontId="6" fillId="3" borderId="0" xfId="1" applyFont="1" applyFill="1"/>
    <xf numFmtId="0" fontId="4" fillId="4" borderId="0" xfId="1" applyFont="1" applyFill="1" applyAlignment="1">
      <alignment horizontal="left"/>
    </xf>
    <xf numFmtId="0" fontId="6" fillId="4" borderId="0" xfId="1" applyFont="1" applyFill="1"/>
    <xf numFmtId="0" fontId="4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65" fontId="6" fillId="3" borderId="0" xfId="1" applyNumberFormat="1" applyFont="1" applyFill="1" applyAlignment="1">
      <alignment horizontal="left"/>
    </xf>
    <xf numFmtId="10" fontId="6" fillId="3" borderId="0" xfId="3" applyNumberFormat="1" applyFont="1" applyFill="1"/>
    <xf numFmtId="166" fontId="6" fillId="0" borderId="0" xfId="1" applyNumberFormat="1" applyFont="1"/>
    <xf numFmtId="10" fontId="2" fillId="0" borderId="0" xfId="1" applyNumberFormat="1"/>
    <xf numFmtId="165" fontId="4" fillId="2" borderId="0" xfId="1" applyNumberFormat="1" applyFont="1" applyFill="1" applyAlignment="1">
      <alignment horizontal="left"/>
    </xf>
    <xf numFmtId="10" fontId="4" fillId="2" borderId="0" xfId="3" applyNumberFormat="1" applyFont="1" applyFill="1"/>
    <xf numFmtId="165" fontId="6" fillId="4" borderId="0" xfId="1" applyNumberFormat="1" applyFont="1" applyFill="1" applyAlignment="1">
      <alignment horizontal="left"/>
    </xf>
    <xf numFmtId="10" fontId="6" fillId="4" borderId="0" xfId="3" applyNumberFormat="1" applyFont="1" applyFill="1"/>
    <xf numFmtId="10" fontId="4" fillId="0" borderId="0" xfId="1" applyNumberFormat="1" applyFont="1"/>
    <xf numFmtId="174" fontId="12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4" applyNumberFormat="1" applyFont="1" applyAlignment="1">
      <alignment horizontal="center"/>
    </xf>
    <xf numFmtId="0" fontId="4" fillId="2" borderId="16" xfId="0" applyFont="1" applyFill="1" applyBorder="1"/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9" xfId="0" applyFont="1" applyFill="1" applyBorder="1"/>
    <xf numFmtId="0" fontId="6" fillId="2" borderId="20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74" fontId="6" fillId="2" borderId="23" xfId="0" applyNumberFormat="1" applyFont="1" applyFill="1" applyBorder="1" applyAlignment="1">
      <alignment horizontal="center"/>
    </xf>
    <xf numFmtId="174" fontId="6" fillId="2" borderId="24" xfId="0" applyNumberFormat="1" applyFont="1" applyFill="1" applyBorder="1" applyAlignment="1">
      <alignment horizontal="center"/>
    </xf>
    <xf numFmtId="174" fontId="6" fillId="2" borderId="25" xfId="0" applyNumberFormat="1" applyFont="1" applyFill="1" applyBorder="1" applyAlignment="1">
      <alignment horizontal="center"/>
    </xf>
    <xf numFmtId="0" fontId="6" fillId="2" borderId="25" xfId="0" quotePrefix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4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6" fillId="4" borderId="19" xfId="0" applyFont="1" applyFill="1" applyBorder="1"/>
    <xf numFmtId="0" fontId="6" fillId="4" borderId="20" xfId="0" applyFont="1" applyFill="1" applyBorder="1"/>
    <xf numFmtId="0" fontId="4" fillId="4" borderId="1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174" fontId="6" fillId="4" borderId="23" xfId="0" applyNumberFormat="1" applyFont="1" applyFill="1" applyBorder="1" applyAlignment="1">
      <alignment horizontal="center"/>
    </xf>
    <xf numFmtId="174" fontId="6" fillId="4" borderId="24" xfId="0" applyNumberFormat="1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center"/>
    </xf>
    <xf numFmtId="0" fontId="6" fillId="4" borderId="25" xfId="0" quotePrefix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4" fillId="3" borderId="16" xfId="0" applyFont="1" applyFill="1" applyBorder="1"/>
    <xf numFmtId="0" fontId="6" fillId="3" borderId="17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3" borderId="0" xfId="0" applyFont="1" applyFill="1"/>
    <xf numFmtId="0" fontId="6" fillId="3" borderId="20" xfId="0" applyFont="1" applyFill="1" applyBorder="1"/>
    <xf numFmtId="0" fontId="4" fillId="3" borderId="19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174" fontId="6" fillId="3" borderId="23" xfId="0" applyNumberFormat="1" applyFont="1" applyFill="1" applyBorder="1" applyAlignment="1">
      <alignment horizontal="center"/>
    </xf>
    <xf numFmtId="174" fontId="6" fillId="3" borderId="24" xfId="0" applyNumberFormat="1" applyFont="1" applyFill="1" applyBorder="1" applyAlignment="1">
      <alignment horizontal="center"/>
    </xf>
    <xf numFmtId="174" fontId="6" fillId="3" borderId="25" xfId="0" applyNumberFormat="1" applyFont="1" applyFill="1" applyBorder="1" applyAlignment="1">
      <alignment horizontal="center"/>
    </xf>
    <xf numFmtId="0" fontId="6" fillId="3" borderId="25" xfId="0" quotePrefix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10" fontId="6" fillId="0" borderId="0" xfId="4" applyNumberFormat="1" applyFont="1"/>
    <xf numFmtId="0" fontId="6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0" xfId="4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0" fontId="0" fillId="0" borderId="3" xfId="0" applyBorder="1" applyAlignment="1">
      <alignment horizontal="center"/>
    </xf>
    <xf numFmtId="2" fontId="22" fillId="0" borderId="0" xfId="0" applyNumberFormat="1" applyFont="1"/>
    <xf numFmtId="10" fontId="23" fillId="0" borderId="0" xfId="0" applyNumberFormat="1" applyFont="1"/>
    <xf numFmtId="10" fontId="22" fillId="0" borderId="0" xfId="4" applyNumberFormat="1" applyFont="1"/>
    <xf numFmtId="175" fontId="6" fillId="0" borderId="0" xfId="0" applyNumberFormat="1" applyFont="1" applyAlignment="1">
      <alignment horizontal="left"/>
    </xf>
    <xf numFmtId="174" fontId="6" fillId="0" borderId="0" xfId="0" applyNumberFormat="1" applyFont="1" applyAlignment="1">
      <alignment horizontal="left"/>
    </xf>
    <xf numFmtId="15" fontId="0" fillId="0" borderId="0" xfId="0" applyNumberFormat="1" applyAlignment="1">
      <alignment horizontal="center"/>
    </xf>
    <xf numFmtId="20" fontId="13" fillId="0" borderId="0" xfId="2" applyNumberFormat="1"/>
    <xf numFmtId="10" fontId="4" fillId="2" borderId="5" xfId="0" applyNumberFormat="1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/>
    </xf>
    <xf numFmtId="10" fontId="4" fillId="3" borderId="5" xfId="0" applyNumberFormat="1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/>
    </xf>
    <xf numFmtId="10" fontId="4" fillId="3" borderId="7" xfId="0" applyNumberFormat="1" applyFont="1" applyFill="1" applyBorder="1" applyAlignment="1">
      <alignment horizontal="center"/>
    </xf>
    <xf numFmtId="10" fontId="4" fillId="2" borderId="0" xfId="0" applyNumberFormat="1" applyFont="1" applyFill="1" applyAlignment="1">
      <alignment horizontal="center"/>
    </xf>
    <xf numFmtId="10" fontId="4" fillId="2" borderId="2" xfId="0" applyNumberFormat="1" applyFont="1" applyFill="1" applyBorder="1" applyAlignment="1">
      <alignment horizontal="center"/>
    </xf>
    <xf numFmtId="10" fontId="4" fillId="3" borderId="0" xfId="0" applyNumberFormat="1" applyFont="1" applyFill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" fontId="6" fillId="0" borderId="0" xfId="0" applyNumberFormat="1" applyFont="1"/>
    <xf numFmtId="0" fontId="6" fillId="0" borderId="0" xfId="4" applyNumberFormat="1" applyFont="1" applyAlignment="1">
      <alignment horizontal="right"/>
    </xf>
  </cellXfs>
  <cellStyles count="5">
    <cellStyle name="Hyperlink" xfId="2" builtinId="8"/>
    <cellStyle name="Normal" xfId="0" builtinId="0"/>
    <cellStyle name="Normal 2" xfId="1" xr:uid="{C51E7C16-1C3A-4C31-B3B8-21E300EAE5B1}"/>
    <cellStyle name="Percent" xfId="4" builtinId="5"/>
    <cellStyle name="Percent 2" xfId="3" xr:uid="{717C4254-A0B4-4FFC-97D0-25FC6B289D37}"/>
  </cellStyles>
  <dxfs count="4">
    <dxf>
      <fill>
        <patternFill>
          <bgColor rgb="FFCCFFFF"/>
        </patternFill>
      </fill>
    </dxf>
    <dxf>
      <fill>
        <patternFill>
          <bgColor rgb="FFFFFFCC"/>
        </patternFill>
      </fill>
    </dxf>
    <dxf>
      <fill>
        <patternFill>
          <bgColor rgb="FFCCFF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CCFFCC"/>
      <color rgb="FFFFCCCC"/>
      <color rgb="FFC5D9F1"/>
      <color rgb="FFFFFFCC"/>
      <color rgb="FFCCFFFF"/>
      <color rgb="FF0000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blinc.ca/resource/final-pension-plan-interest-rates-from-an-actual-actuary-hart-actuarial-consulting/" TargetMode="External"/><Relationship Id="rId1" Type="http://schemas.openxmlformats.org/officeDocument/2006/relationships/hyperlink" Target="https://gblinc.ca/resource/final-pension-plan-interest-rates-from-an-actual-actuary-hart-actuarial-consult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anada.ca/en/revenue-agency/services/tax/registered-plans-administrators/pspa/mp-rrsp-dpsp-tfsa-limits-ympe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nkofcanada.ca/rates/banking-and-financial-statistics/posted-interest-rates-offered-by-chartered-ban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B1:J128"/>
  <sheetViews>
    <sheetView tabSelected="1" workbookViewId="0">
      <selection activeCell="A2" sqref="A2"/>
    </sheetView>
  </sheetViews>
  <sheetFormatPr defaultRowHeight="12.75" x14ac:dyDescent="0.2"/>
  <cols>
    <col min="1" max="1" width="16.28515625" customWidth="1"/>
    <col min="2" max="2" width="167.5703125" customWidth="1"/>
    <col min="3" max="10" width="67.5703125" customWidth="1"/>
    <col min="11" max="18" width="16.28515625" customWidth="1"/>
  </cols>
  <sheetData>
    <row r="1" spans="2:10" ht="15.75" x14ac:dyDescent="0.25">
      <c r="B1" s="182"/>
    </row>
    <row r="2" spans="2:10" ht="15.75" x14ac:dyDescent="0.25">
      <c r="B2" s="182"/>
      <c r="C2" s="182"/>
      <c r="D2" s="182"/>
      <c r="E2" s="182"/>
      <c r="F2" s="182"/>
      <c r="G2" s="182"/>
      <c r="H2" s="182"/>
      <c r="I2" s="182"/>
      <c r="J2" s="182"/>
    </row>
    <row r="3" spans="2:10" ht="18" x14ac:dyDescent="0.25">
      <c r="B3" s="187" t="s">
        <v>172</v>
      </c>
      <c r="C3" s="182"/>
      <c r="D3" s="182"/>
      <c r="E3" s="182"/>
      <c r="F3" s="182"/>
      <c r="G3" s="182"/>
      <c r="H3" s="182"/>
      <c r="I3" s="182"/>
      <c r="J3" s="182"/>
    </row>
    <row r="4" spans="2:10" ht="18" x14ac:dyDescent="0.25">
      <c r="B4" s="185"/>
      <c r="C4" s="182"/>
      <c r="D4" s="182"/>
      <c r="E4" s="182"/>
      <c r="F4" s="182"/>
      <c r="G4" s="182"/>
      <c r="H4" s="182"/>
      <c r="I4" s="182"/>
      <c r="J4" s="182"/>
    </row>
    <row r="5" spans="2:10" ht="18" x14ac:dyDescent="0.25">
      <c r="B5" s="185" t="s">
        <v>266</v>
      </c>
      <c r="C5" s="182"/>
      <c r="D5" s="182"/>
      <c r="E5" s="182"/>
      <c r="F5" s="182"/>
      <c r="G5" s="182"/>
      <c r="H5" s="182"/>
      <c r="I5" s="182"/>
      <c r="J5" s="182"/>
    </row>
    <row r="6" spans="2:10" ht="18" x14ac:dyDescent="0.25">
      <c r="B6" s="185" t="s">
        <v>272</v>
      </c>
      <c r="C6" s="182"/>
      <c r="D6" s="182"/>
      <c r="E6" s="182"/>
      <c r="F6" s="182"/>
      <c r="G6" s="182"/>
      <c r="H6" s="182"/>
      <c r="I6" s="182"/>
      <c r="J6" s="182"/>
    </row>
    <row r="7" spans="2:10" ht="18" x14ac:dyDescent="0.25">
      <c r="B7" s="185"/>
      <c r="C7" s="182"/>
      <c r="D7" s="182"/>
      <c r="E7" s="182"/>
      <c r="F7" s="182"/>
      <c r="G7" s="182"/>
      <c r="H7" s="182"/>
      <c r="I7" s="182"/>
      <c r="J7" s="182"/>
    </row>
    <row r="8" spans="2:10" ht="18" x14ac:dyDescent="0.25">
      <c r="B8" s="185" t="s">
        <v>173</v>
      </c>
      <c r="C8" s="182"/>
      <c r="D8" s="182"/>
      <c r="E8" s="182"/>
      <c r="F8" s="182"/>
      <c r="G8" s="182"/>
      <c r="H8" s="182"/>
      <c r="I8" s="182"/>
      <c r="J8" s="182"/>
    </row>
    <row r="9" spans="2:10" ht="15.75" x14ac:dyDescent="0.25">
      <c r="B9" s="184" t="s">
        <v>267</v>
      </c>
      <c r="C9" s="182"/>
      <c r="D9" s="182"/>
      <c r="E9" s="182"/>
      <c r="F9" s="182"/>
      <c r="G9" s="182"/>
      <c r="H9" s="182"/>
      <c r="I9" s="182"/>
      <c r="J9" s="182"/>
    </row>
    <row r="10" spans="2:10" ht="15.75" x14ac:dyDescent="0.25">
      <c r="B10" s="184" t="s">
        <v>174</v>
      </c>
      <c r="C10" s="182"/>
      <c r="D10" s="182"/>
      <c r="E10" s="182"/>
      <c r="F10" s="182"/>
      <c r="G10" s="182"/>
      <c r="H10" s="182"/>
      <c r="I10" s="182"/>
      <c r="J10" s="182"/>
    </row>
    <row r="11" spans="2:10" ht="15.75" x14ac:dyDescent="0.25">
      <c r="B11" s="184" t="s">
        <v>249</v>
      </c>
      <c r="C11" s="182"/>
      <c r="D11" s="182"/>
      <c r="E11" s="182"/>
      <c r="F11" s="182"/>
      <c r="G11" s="182"/>
      <c r="H11" s="182"/>
      <c r="I11" s="182"/>
      <c r="J11" s="182"/>
    </row>
    <row r="12" spans="2:10" ht="15.75" x14ac:dyDescent="0.25">
      <c r="B12" s="184" t="s">
        <v>175</v>
      </c>
      <c r="C12" s="182"/>
      <c r="D12" s="182"/>
      <c r="E12" s="182"/>
      <c r="F12" s="182"/>
      <c r="G12" s="182"/>
      <c r="H12" s="182"/>
      <c r="I12" s="182"/>
      <c r="J12" s="182"/>
    </row>
    <row r="13" spans="2:10" ht="15.75" x14ac:dyDescent="0.25">
      <c r="B13" s="184" t="s">
        <v>176</v>
      </c>
      <c r="C13" s="182"/>
      <c r="D13" s="182"/>
      <c r="E13" s="182"/>
      <c r="F13" s="182"/>
      <c r="G13" s="182"/>
      <c r="H13" s="182"/>
      <c r="I13" s="182"/>
      <c r="J13" s="182"/>
    </row>
    <row r="14" spans="2:10" ht="15.75" x14ac:dyDescent="0.25">
      <c r="B14" s="184" t="s">
        <v>262</v>
      </c>
      <c r="C14" s="182"/>
      <c r="D14" s="182"/>
      <c r="E14" s="182"/>
      <c r="F14" s="182"/>
      <c r="G14" s="182"/>
      <c r="H14" s="182"/>
      <c r="I14" s="182"/>
      <c r="J14" s="182"/>
    </row>
    <row r="15" spans="2:10" ht="15.75" x14ac:dyDescent="0.25">
      <c r="B15" s="184" t="s">
        <v>177</v>
      </c>
      <c r="C15" s="182"/>
      <c r="D15" s="182"/>
      <c r="E15" s="182"/>
      <c r="F15" s="182"/>
      <c r="G15" s="182"/>
      <c r="H15" s="182"/>
      <c r="I15" s="182"/>
      <c r="J15" s="182"/>
    </row>
    <row r="16" spans="2:10" ht="18" x14ac:dyDescent="0.25">
      <c r="B16" s="185"/>
      <c r="C16" s="182"/>
      <c r="D16" s="182"/>
      <c r="E16" s="182"/>
      <c r="F16" s="182"/>
      <c r="G16" s="182"/>
      <c r="H16" s="182"/>
      <c r="I16" s="182"/>
      <c r="J16" s="182"/>
    </row>
    <row r="17" spans="2:10" ht="18" x14ac:dyDescent="0.25">
      <c r="B17" s="185" t="s">
        <v>178</v>
      </c>
      <c r="C17" s="182"/>
      <c r="D17" s="182"/>
      <c r="E17" s="182"/>
      <c r="F17" s="182"/>
      <c r="G17" s="182"/>
      <c r="H17" s="182"/>
      <c r="I17" s="182"/>
      <c r="J17" s="182"/>
    </row>
    <row r="18" spans="2:10" ht="18" x14ac:dyDescent="0.25">
      <c r="B18" s="185" t="s">
        <v>270</v>
      </c>
      <c r="C18" s="182"/>
      <c r="D18" s="182"/>
      <c r="E18" s="182"/>
      <c r="F18" s="182"/>
      <c r="G18" s="182"/>
      <c r="H18" s="182"/>
      <c r="I18" s="182"/>
      <c r="J18" s="182"/>
    </row>
    <row r="19" spans="2:10" ht="18" x14ac:dyDescent="0.25">
      <c r="B19" s="185"/>
      <c r="C19" s="182"/>
      <c r="D19" s="182"/>
      <c r="E19" s="182"/>
      <c r="F19" s="182"/>
      <c r="G19" s="182"/>
      <c r="H19" s="182"/>
      <c r="I19" s="182"/>
      <c r="J19" s="182"/>
    </row>
    <row r="20" spans="2:10" ht="15.75" x14ac:dyDescent="0.25">
      <c r="B20" s="280" t="s">
        <v>271</v>
      </c>
      <c r="C20" s="182"/>
      <c r="D20" s="182"/>
      <c r="E20" s="182"/>
      <c r="F20" s="182"/>
      <c r="G20" s="182"/>
      <c r="H20" s="182"/>
      <c r="I20" s="182"/>
      <c r="J20" s="182"/>
    </row>
    <row r="21" spans="2:10" ht="18.75" thickBot="1" x14ac:dyDescent="0.3">
      <c r="B21" s="185"/>
      <c r="C21" s="182"/>
      <c r="D21" s="182"/>
      <c r="E21" s="182"/>
      <c r="F21" s="182"/>
      <c r="G21" s="182"/>
      <c r="H21" s="182"/>
      <c r="I21" s="182"/>
      <c r="J21" s="182"/>
    </row>
    <row r="22" spans="2:10" ht="18" x14ac:dyDescent="0.25">
      <c r="B22" s="189" t="s">
        <v>196</v>
      </c>
      <c r="C22" s="182"/>
      <c r="D22" s="182"/>
      <c r="E22" s="182"/>
      <c r="F22" s="182"/>
      <c r="G22" s="182"/>
      <c r="H22" s="182"/>
      <c r="I22" s="182"/>
      <c r="J22" s="182"/>
    </row>
    <row r="23" spans="2:10" ht="18" x14ac:dyDescent="0.25">
      <c r="B23" s="190" t="s">
        <v>263</v>
      </c>
      <c r="C23" s="182"/>
      <c r="D23" s="182"/>
      <c r="E23" s="182"/>
      <c r="F23" s="182"/>
      <c r="G23" s="182"/>
      <c r="H23" s="182"/>
      <c r="I23" s="182"/>
      <c r="J23" s="182"/>
    </row>
    <row r="24" spans="2:10" ht="18" x14ac:dyDescent="0.25">
      <c r="B24" s="190" t="s">
        <v>250</v>
      </c>
      <c r="C24" s="182"/>
      <c r="D24" s="182"/>
      <c r="E24" s="182"/>
      <c r="F24" s="182"/>
      <c r="G24" s="182"/>
      <c r="H24" s="182"/>
      <c r="I24" s="182"/>
      <c r="J24" s="182"/>
    </row>
    <row r="25" spans="2:10" ht="18" x14ac:dyDescent="0.25">
      <c r="B25" s="190" t="s">
        <v>197</v>
      </c>
      <c r="C25" s="182"/>
      <c r="D25" s="182"/>
      <c r="E25" s="182"/>
      <c r="F25" s="182"/>
      <c r="G25" s="182"/>
      <c r="H25" s="182"/>
      <c r="I25" s="182"/>
      <c r="J25" s="182"/>
    </row>
    <row r="26" spans="2:10" ht="18.75" thickBot="1" x14ac:dyDescent="0.3">
      <c r="B26" s="191" t="s">
        <v>198</v>
      </c>
      <c r="C26" s="182"/>
      <c r="D26" s="182"/>
      <c r="E26" s="182"/>
      <c r="F26" s="182"/>
      <c r="G26" s="182"/>
      <c r="H26" s="182"/>
      <c r="I26" s="182"/>
      <c r="J26" s="182"/>
    </row>
    <row r="27" spans="2:10" ht="18.75" x14ac:dyDescent="0.25">
      <c r="B27" s="183"/>
      <c r="C27" s="182"/>
      <c r="D27" s="182"/>
      <c r="E27" s="182"/>
      <c r="F27" s="182"/>
      <c r="G27" s="182"/>
      <c r="H27" s="182"/>
      <c r="I27" s="182"/>
      <c r="J27" s="182"/>
    </row>
    <row r="28" spans="2:10" ht="18" x14ac:dyDescent="0.25">
      <c r="B28" s="185"/>
      <c r="C28" s="182"/>
      <c r="D28" s="182"/>
      <c r="E28" s="182"/>
      <c r="F28" s="182"/>
      <c r="G28" s="182"/>
      <c r="H28" s="182"/>
      <c r="I28" s="182"/>
      <c r="J28" s="182"/>
    </row>
    <row r="29" spans="2:10" ht="18.75" x14ac:dyDescent="0.25">
      <c r="B29" s="188" t="s">
        <v>179</v>
      </c>
      <c r="C29" s="182"/>
      <c r="D29" s="182"/>
      <c r="E29" s="182"/>
      <c r="F29" s="182"/>
      <c r="G29" s="182"/>
      <c r="H29" s="182"/>
      <c r="I29" s="182"/>
      <c r="J29" s="182"/>
    </row>
    <row r="30" spans="2:10" ht="18" x14ac:dyDescent="0.25">
      <c r="B30" s="185"/>
      <c r="C30" s="182"/>
      <c r="D30" s="182"/>
      <c r="E30" s="182"/>
      <c r="F30" s="182"/>
      <c r="G30" s="182"/>
      <c r="H30" s="182"/>
      <c r="I30" s="182"/>
      <c r="J30" s="182"/>
    </row>
    <row r="31" spans="2:10" ht="18" x14ac:dyDescent="0.25">
      <c r="B31" s="185" t="s">
        <v>180</v>
      </c>
      <c r="C31" s="182"/>
      <c r="D31" s="182"/>
      <c r="E31" s="182"/>
      <c r="F31" s="182"/>
      <c r="G31" s="182"/>
      <c r="H31" s="182"/>
      <c r="I31" s="182"/>
      <c r="J31" s="182"/>
    </row>
    <row r="32" spans="2:10" ht="18" x14ac:dyDescent="0.25">
      <c r="B32" s="185" t="s">
        <v>181</v>
      </c>
      <c r="C32" s="182"/>
      <c r="D32" s="182"/>
      <c r="E32" s="182"/>
      <c r="F32" s="182"/>
      <c r="G32" s="182"/>
      <c r="H32" s="182"/>
      <c r="I32" s="182"/>
      <c r="J32" s="182"/>
    </row>
    <row r="33" spans="2:10" ht="18" x14ac:dyDescent="0.25">
      <c r="B33" s="185" t="s">
        <v>182</v>
      </c>
      <c r="C33" s="182"/>
      <c r="D33" s="182"/>
      <c r="E33" s="182"/>
      <c r="F33" s="182"/>
      <c r="G33" s="182"/>
      <c r="H33" s="182"/>
      <c r="I33" s="182"/>
      <c r="J33" s="182"/>
    </row>
    <row r="34" spans="2:10" ht="18" x14ac:dyDescent="0.25">
      <c r="B34" s="185" t="s">
        <v>184</v>
      </c>
      <c r="C34" s="182"/>
      <c r="D34" s="182"/>
      <c r="E34" s="182"/>
      <c r="F34" s="182"/>
      <c r="G34" s="182"/>
      <c r="H34" s="182"/>
      <c r="I34" s="182"/>
      <c r="J34" s="182"/>
    </row>
    <row r="35" spans="2:10" ht="18" x14ac:dyDescent="0.25">
      <c r="B35" s="185" t="s">
        <v>183</v>
      </c>
      <c r="C35" s="182"/>
      <c r="D35" s="182"/>
      <c r="E35" s="182"/>
      <c r="F35" s="182"/>
      <c r="G35" s="182"/>
      <c r="H35" s="182"/>
      <c r="I35" s="182"/>
      <c r="J35" s="182"/>
    </row>
    <row r="36" spans="2:10" ht="18" x14ac:dyDescent="0.25">
      <c r="B36" s="185" t="s">
        <v>251</v>
      </c>
      <c r="C36" s="182"/>
      <c r="D36" s="182"/>
      <c r="E36" s="182"/>
      <c r="F36" s="182"/>
      <c r="G36" s="182"/>
      <c r="H36" s="182"/>
      <c r="I36" s="182"/>
      <c r="J36" s="182"/>
    </row>
    <row r="37" spans="2:10" ht="18" x14ac:dyDescent="0.25">
      <c r="B37" s="185"/>
      <c r="C37" s="182"/>
      <c r="D37" s="182"/>
      <c r="E37" s="182"/>
      <c r="F37" s="182"/>
      <c r="G37" s="182"/>
      <c r="H37" s="182"/>
      <c r="I37" s="182"/>
      <c r="J37" s="182"/>
    </row>
    <row r="38" spans="2:10" ht="18.75" x14ac:dyDescent="0.25">
      <c r="B38" s="188" t="s">
        <v>185</v>
      </c>
      <c r="C38" s="182"/>
      <c r="D38" s="182"/>
      <c r="E38" s="182"/>
      <c r="F38" s="182"/>
      <c r="G38" s="182"/>
      <c r="H38" s="182"/>
      <c r="I38" s="182"/>
      <c r="J38" s="182"/>
    </row>
    <row r="39" spans="2:10" ht="18" x14ac:dyDescent="0.25">
      <c r="B39" s="185"/>
      <c r="C39" s="182"/>
      <c r="D39" s="182"/>
      <c r="E39" s="182"/>
      <c r="F39" s="182"/>
      <c r="G39" s="182"/>
      <c r="H39" s="182"/>
      <c r="I39" s="182"/>
      <c r="J39" s="182"/>
    </row>
    <row r="40" spans="2:10" ht="18" x14ac:dyDescent="0.25">
      <c r="B40" s="185" t="s">
        <v>264</v>
      </c>
      <c r="C40" s="182"/>
      <c r="D40" s="182"/>
      <c r="E40" s="182"/>
      <c r="F40" s="182"/>
      <c r="G40" s="182"/>
      <c r="H40" s="182"/>
      <c r="I40" s="182"/>
      <c r="J40" s="182"/>
    </row>
    <row r="41" spans="2:10" ht="18" x14ac:dyDescent="0.25">
      <c r="B41" s="185" t="s">
        <v>252</v>
      </c>
      <c r="C41" s="182"/>
      <c r="D41" s="182"/>
      <c r="E41" s="182"/>
      <c r="F41" s="182"/>
      <c r="G41" s="182"/>
      <c r="H41" s="182"/>
      <c r="I41" s="182"/>
      <c r="J41" s="182"/>
    </row>
    <row r="42" spans="2:10" ht="18" x14ac:dyDescent="0.25">
      <c r="B42" s="185"/>
      <c r="C42" s="182"/>
      <c r="D42" s="182"/>
      <c r="E42" s="182"/>
      <c r="F42" s="182"/>
      <c r="G42" s="182"/>
      <c r="H42" s="182"/>
      <c r="I42" s="182"/>
      <c r="J42" s="182"/>
    </row>
    <row r="43" spans="2:10" ht="18.75" x14ac:dyDescent="0.25">
      <c r="B43" s="188" t="s">
        <v>186</v>
      </c>
      <c r="C43" s="182"/>
      <c r="D43" s="182"/>
      <c r="E43" s="182"/>
      <c r="F43" s="182"/>
      <c r="G43" s="182"/>
      <c r="H43" s="182"/>
      <c r="I43" s="182"/>
      <c r="J43" s="182"/>
    </row>
    <row r="44" spans="2:10" ht="18" x14ac:dyDescent="0.25">
      <c r="B44" s="185"/>
      <c r="C44" s="182"/>
      <c r="D44" s="182"/>
      <c r="E44" s="182"/>
      <c r="F44" s="182"/>
      <c r="G44" s="182"/>
      <c r="H44" s="182"/>
      <c r="I44" s="182"/>
      <c r="J44" s="182"/>
    </row>
    <row r="45" spans="2:10" ht="18" x14ac:dyDescent="0.25">
      <c r="B45" s="185" t="s">
        <v>187</v>
      </c>
      <c r="C45" s="182"/>
      <c r="D45" s="182"/>
      <c r="E45" s="182"/>
      <c r="F45" s="182"/>
      <c r="G45" s="182"/>
      <c r="H45" s="182"/>
      <c r="I45" s="182"/>
      <c r="J45" s="182"/>
    </row>
    <row r="46" spans="2:10" ht="18" x14ac:dyDescent="0.25">
      <c r="B46" s="185" t="s">
        <v>188</v>
      </c>
      <c r="C46" s="182"/>
      <c r="D46" s="182"/>
      <c r="E46" s="182"/>
      <c r="F46" s="182"/>
      <c r="G46" s="182"/>
      <c r="H46" s="182"/>
      <c r="I46" s="182"/>
      <c r="J46" s="182"/>
    </row>
    <row r="47" spans="2:10" ht="18" x14ac:dyDescent="0.25">
      <c r="B47" s="185" t="s">
        <v>189</v>
      </c>
      <c r="C47" s="182"/>
      <c r="D47" s="182"/>
      <c r="E47" s="182"/>
      <c r="F47" s="182"/>
      <c r="G47" s="182"/>
      <c r="H47" s="182"/>
      <c r="I47" s="182"/>
      <c r="J47" s="182"/>
    </row>
    <row r="48" spans="2:10" ht="18" x14ac:dyDescent="0.25">
      <c r="B48" s="185" t="s">
        <v>190</v>
      </c>
      <c r="C48" s="182"/>
      <c r="D48" s="182"/>
      <c r="E48" s="182"/>
      <c r="F48" s="182"/>
      <c r="G48" s="182"/>
      <c r="H48" s="182"/>
      <c r="I48" s="182"/>
      <c r="J48" s="182"/>
    </row>
    <row r="49" spans="2:10" ht="18" x14ac:dyDescent="0.25">
      <c r="B49" s="185"/>
      <c r="C49" s="182"/>
      <c r="D49" s="182"/>
      <c r="E49" s="182"/>
      <c r="F49" s="182"/>
      <c r="G49" s="182"/>
      <c r="H49" s="182"/>
      <c r="I49" s="182"/>
      <c r="J49" s="182"/>
    </row>
    <row r="50" spans="2:10" ht="18" x14ac:dyDescent="0.25">
      <c r="B50" s="186" t="s">
        <v>200</v>
      </c>
      <c r="C50" s="182"/>
      <c r="D50" s="182"/>
      <c r="E50" s="182"/>
      <c r="F50" s="182"/>
      <c r="G50" s="182"/>
      <c r="H50" s="182"/>
      <c r="I50" s="182"/>
      <c r="J50" s="182"/>
    </row>
    <row r="51" spans="2:10" ht="18" x14ac:dyDescent="0.25">
      <c r="B51" s="185"/>
      <c r="C51" s="182"/>
      <c r="D51" s="182"/>
      <c r="E51" s="182"/>
      <c r="F51" s="182"/>
      <c r="G51" s="182"/>
      <c r="H51" s="182"/>
      <c r="I51" s="182"/>
      <c r="J51" s="182"/>
    </row>
    <row r="52" spans="2:10" ht="18" x14ac:dyDescent="0.25">
      <c r="B52" s="185" t="s">
        <v>191</v>
      </c>
      <c r="C52" s="182"/>
      <c r="D52" s="182"/>
      <c r="E52" s="182"/>
      <c r="F52" s="182"/>
      <c r="G52" s="182"/>
      <c r="H52" s="182"/>
      <c r="I52" s="182"/>
      <c r="J52" s="182"/>
    </row>
    <row r="53" spans="2:10" ht="18" x14ac:dyDescent="0.25">
      <c r="B53" s="185" t="s">
        <v>265</v>
      </c>
      <c r="C53" s="182"/>
      <c r="D53" s="182"/>
      <c r="E53" s="182"/>
      <c r="F53" s="182"/>
      <c r="G53" s="182"/>
      <c r="H53" s="182"/>
      <c r="I53" s="182"/>
      <c r="J53" s="182"/>
    </row>
    <row r="54" spans="2:10" ht="18" x14ac:dyDescent="0.25">
      <c r="B54" s="185"/>
      <c r="C54" s="182"/>
      <c r="D54" s="182"/>
      <c r="E54" s="182"/>
      <c r="F54" s="182"/>
      <c r="G54" s="182"/>
      <c r="H54" s="182"/>
      <c r="I54" s="182"/>
      <c r="J54" s="182"/>
    </row>
    <row r="55" spans="2:10" ht="18" x14ac:dyDescent="0.25">
      <c r="B55" s="186" t="s">
        <v>192</v>
      </c>
      <c r="C55" s="182"/>
      <c r="D55" s="182"/>
      <c r="E55" s="182"/>
      <c r="F55" s="182"/>
      <c r="G55" s="182"/>
      <c r="H55" s="182"/>
      <c r="I55" s="182"/>
      <c r="J55" s="182"/>
    </row>
    <row r="56" spans="2:10" ht="18" x14ac:dyDescent="0.25">
      <c r="B56" s="185"/>
      <c r="C56" s="182"/>
      <c r="D56" s="182"/>
      <c r="E56" s="182"/>
      <c r="F56" s="182"/>
      <c r="G56" s="182"/>
      <c r="H56" s="182"/>
      <c r="I56" s="182"/>
      <c r="J56" s="182"/>
    </row>
    <row r="57" spans="2:10" ht="18" x14ac:dyDescent="0.25">
      <c r="B57" s="185" t="s">
        <v>193</v>
      </c>
      <c r="C57" s="182"/>
      <c r="D57" s="182"/>
      <c r="E57" s="182"/>
      <c r="F57" s="182"/>
      <c r="G57" s="182"/>
      <c r="H57" s="182"/>
      <c r="I57" s="182"/>
      <c r="J57" s="182"/>
    </row>
    <row r="58" spans="2:10" ht="18" x14ac:dyDescent="0.25">
      <c r="B58" s="185"/>
      <c r="C58" s="182"/>
      <c r="D58" s="182"/>
      <c r="E58" s="182"/>
      <c r="F58" s="182"/>
      <c r="G58" s="182"/>
      <c r="H58" s="182"/>
      <c r="I58" s="182"/>
      <c r="J58" s="182"/>
    </row>
    <row r="59" spans="2:10" ht="18" x14ac:dyDescent="0.25">
      <c r="B59" s="186" t="s">
        <v>201</v>
      </c>
      <c r="C59" s="182"/>
      <c r="D59" s="182"/>
      <c r="E59" s="182"/>
      <c r="F59" s="182"/>
      <c r="G59" s="182"/>
      <c r="H59" s="182"/>
      <c r="I59" s="182"/>
      <c r="J59" s="182"/>
    </row>
    <row r="60" spans="2:10" ht="18" x14ac:dyDescent="0.25">
      <c r="B60" s="185"/>
      <c r="C60" s="182"/>
      <c r="D60" s="182"/>
      <c r="E60" s="182"/>
      <c r="F60" s="182"/>
      <c r="G60" s="182"/>
      <c r="H60" s="182"/>
      <c r="I60" s="182"/>
      <c r="J60" s="182"/>
    </row>
    <row r="61" spans="2:10" ht="18" x14ac:dyDescent="0.25">
      <c r="B61" s="185" t="s">
        <v>194</v>
      </c>
      <c r="C61" s="182"/>
      <c r="D61" s="182"/>
      <c r="E61" s="182"/>
      <c r="F61" s="182"/>
      <c r="G61" s="182"/>
      <c r="H61" s="182"/>
      <c r="I61" s="182"/>
      <c r="J61" s="182"/>
    </row>
    <row r="62" spans="2:10" ht="15.75" x14ac:dyDescent="0.25">
      <c r="C62" s="182"/>
      <c r="D62" s="182"/>
      <c r="E62" s="182"/>
      <c r="F62" s="182"/>
      <c r="G62" s="182"/>
      <c r="H62" s="182"/>
      <c r="I62" s="182"/>
      <c r="J62" s="182"/>
    </row>
    <row r="63" spans="2:10" ht="18" x14ac:dyDescent="0.25">
      <c r="B63" s="186" t="s">
        <v>195</v>
      </c>
      <c r="C63" s="182"/>
      <c r="D63" s="182"/>
      <c r="E63" s="182"/>
      <c r="F63" s="182"/>
      <c r="G63" s="182"/>
      <c r="H63" s="182"/>
      <c r="I63" s="182"/>
      <c r="J63" s="182"/>
    </row>
    <row r="64" spans="2:10" ht="18" x14ac:dyDescent="0.25">
      <c r="B64" s="185"/>
      <c r="C64" s="182"/>
      <c r="D64" s="182"/>
      <c r="E64" s="182"/>
      <c r="F64" s="182"/>
      <c r="G64" s="182"/>
      <c r="H64" s="182"/>
      <c r="I64" s="182"/>
      <c r="J64" s="182"/>
    </row>
    <row r="65" spans="2:10" ht="18" x14ac:dyDescent="0.25">
      <c r="B65" s="185" t="s">
        <v>269</v>
      </c>
      <c r="C65" s="182"/>
      <c r="D65" s="182"/>
      <c r="E65" s="182"/>
      <c r="F65" s="182"/>
      <c r="G65" s="182"/>
      <c r="H65" s="182"/>
      <c r="I65" s="182"/>
      <c r="J65" s="182"/>
    </row>
    <row r="66" spans="2:10" ht="18" x14ac:dyDescent="0.25">
      <c r="B66" s="185" t="s">
        <v>268</v>
      </c>
      <c r="C66" s="182"/>
      <c r="D66" s="182"/>
      <c r="E66" s="182"/>
      <c r="F66" s="182"/>
      <c r="G66" s="182"/>
      <c r="H66" s="182"/>
      <c r="I66" s="182"/>
      <c r="J66" s="182"/>
    </row>
    <row r="67" spans="2:10" ht="15.75" x14ac:dyDescent="0.25">
      <c r="C67" s="182"/>
      <c r="D67" s="182"/>
      <c r="E67" s="182"/>
      <c r="F67" s="182"/>
      <c r="G67" s="182"/>
      <c r="H67" s="182"/>
      <c r="I67" s="182"/>
      <c r="J67" s="182"/>
    </row>
    <row r="68" spans="2:10" ht="15.75" x14ac:dyDescent="0.25">
      <c r="B68" s="280" t="s">
        <v>271</v>
      </c>
      <c r="C68" s="182"/>
      <c r="D68" s="182"/>
      <c r="E68" s="182"/>
      <c r="F68" s="182"/>
      <c r="G68" s="182"/>
      <c r="H68" s="182"/>
      <c r="I68" s="182"/>
      <c r="J68" s="182"/>
    </row>
    <row r="69" spans="2:10" ht="15.75" x14ac:dyDescent="0.25">
      <c r="B69" s="182"/>
      <c r="C69" s="182"/>
      <c r="D69" s="182"/>
      <c r="E69" s="182"/>
      <c r="F69" s="182"/>
      <c r="G69" s="182"/>
      <c r="H69" s="182"/>
      <c r="I69" s="182"/>
      <c r="J69" s="182"/>
    </row>
    <row r="70" spans="2:10" ht="15.75" x14ac:dyDescent="0.25">
      <c r="B70" s="182"/>
      <c r="C70" s="182"/>
      <c r="D70" s="182"/>
      <c r="E70" s="182"/>
      <c r="F70" s="182"/>
      <c r="G70" s="182"/>
      <c r="H70" s="182"/>
      <c r="I70" s="182"/>
      <c r="J70" s="182"/>
    </row>
    <row r="71" spans="2:10" ht="15.75" x14ac:dyDescent="0.25">
      <c r="B71" s="182"/>
      <c r="C71" s="182"/>
      <c r="D71" s="182"/>
      <c r="E71" s="182"/>
      <c r="F71" s="182"/>
      <c r="G71" s="182"/>
      <c r="H71" s="182"/>
      <c r="I71" s="182"/>
      <c r="J71" s="182"/>
    </row>
    <row r="72" spans="2:10" ht="15.75" x14ac:dyDescent="0.25">
      <c r="B72" s="182"/>
      <c r="C72" s="182"/>
      <c r="D72" s="182"/>
      <c r="E72" s="182"/>
      <c r="F72" s="182"/>
      <c r="G72" s="182"/>
      <c r="H72" s="182"/>
      <c r="I72" s="182"/>
      <c r="J72" s="182"/>
    </row>
    <row r="73" spans="2:10" ht="15.75" x14ac:dyDescent="0.25">
      <c r="B73" s="182"/>
      <c r="C73" s="182"/>
      <c r="D73" s="182"/>
      <c r="E73" s="182"/>
      <c r="F73" s="182"/>
      <c r="G73" s="182"/>
      <c r="H73" s="182"/>
      <c r="I73" s="182"/>
      <c r="J73" s="182"/>
    </row>
    <row r="74" spans="2:10" ht="15.75" x14ac:dyDescent="0.25">
      <c r="B74" s="182"/>
      <c r="C74" s="182"/>
      <c r="D74" s="182"/>
      <c r="E74" s="182"/>
      <c r="F74" s="182"/>
      <c r="G74" s="182"/>
      <c r="H74" s="182"/>
      <c r="I74" s="182"/>
      <c r="J74" s="182"/>
    </row>
    <row r="75" spans="2:10" ht="15.75" x14ac:dyDescent="0.25">
      <c r="B75" s="182"/>
      <c r="C75" s="182"/>
      <c r="D75" s="182"/>
      <c r="E75" s="182"/>
      <c r="F75" s="182"/>
      <c r="G75" s="182"/>
      <c r="H75" s="182"/>
      <c r="I75" s="182"/>
      <c r="J75" s="182"/>
    </row>
    <row r="76" spans="2:10" ht="15.75" x14ac:dyDescent="0.25">
      <c r="B76" s="182"/>
      <c r="C76" s="182"/>
      <c r="D76" s="182"/>
      <c r="E76" s="182"/>
      <c r="F76" s="182"/>
      <c r="G76" s="182"/>
      <c r="H76" s="182"/>
      <c r="I76" s="182"/>
      <c r="J76" s="182"/>
    </row>
    <row r="77" spans="2:10" ht="15.75" x14ac:dyDescent="0.25">
      <c r="B77" s="182"/>
      <c r="C77" s="182"/>
      <c r="D77" s="182"/>
      <c r="E77" s="182"/>
      <c r="F77" s="182"/>
      <c r="G77" s="182"/>
      <c r="H77" s="182"/>
      <c r="I77" s="182"/>
      <c r="J77" s="182"/>
    </row>
    <row r="78" spans="2:10" ht="15.75" x14ac:dyDescent="0.25">
      <c r="B78" s="182"/>
      <c r="C78" s="182"/>
      <c r="D78" s="182"/>
      <c r="E78" s="182"/>
      <c r="F78" s="182"/>
      <c r="G78" s="182"/>
      <c r="H78" s="182"/>
      <c r="I78" s="182"/>
      <c r="J78" s="182"/>
    </row>
    <row r="79" spans="2:10" ht="15.75" x14ac:dyDescent="0.25">
      <c r="B79" s="182"/>
      <c r="C79" s="182"/>
      <c r="D79" s="182"/>
      <c r="E79" s="182"/>
      <c r="F79" s="182"/>
      <c r="G79" s="182"/>
      <c r="H79" s="182"/>
      <c r="I79" s="182"/>
      <c r="J79" s="182"/>
    </row>
    <row r="80" spans="2:10" ht="15.75" x14ac:dyDescent="0.25">
      <c r="B80" s="182"/>
      <c r="C80" s="182"/>
      <c r="D80" s="182"/>
      <c r="E80" s="182"/>
      <c r="F80" s="182"/>
      <c r="G80" s="182"/>
      <c r="H80" s="182"/>
      <c r="I80" s="182"/>
      <c r="J80" s="182"/>
    </row>
    <row r="81" spans="2:10" ht="15.75" x14ac:dyDescent="0.25">
      <c r="B81" s="182"/>
      <c r="C81" s="182"/>
      <c r="D81" s="182"/>
      <c r="E81" s="182"/>
      <c r="F81" s="182"/>
      <c r="G81" s="182"/>
      <c r="H81" s="182"/>
      <c r="I81" s="182"/>
      <c r="J81" s="182"/>
    </row>
    <row r="82" spans="2:10" ht="15.75" x14ac:dyDescent="0.25">
      <c r="B82" s="182"/>
      <c r="C82" s="182"/>
      <c r="D82" s="182"/>
      <c r="E82" s="182"/>
      <c r="F82" s="182"/>
      <c r="G82" s="182"/>
      <c r="H82" s="182"/>
      <c r="I82" s="182"/>
      <c r="J82" s="182"/>
    </row>
    <row r="83" spans="2:10" ht="15.75" x14ac:dyDescent="0.25">
      <c r="B83" s="182"/>
      <c r="C83" s="182"/>
      <c r="D83" s="182"/>
      <c r="E83" s="182"/>
      <c r="F83" s="182"/>
      <c r="G83" s="182"/>
      <c r="H83" s="182"/>
      <c r="I83" s="182"/>
      <c r="J83" s="182"/>
    </row>
    <row r="84" spans="2:10" ht="15.75" x14ac:dyDescent="0.25">
      <c r="B84" s="182"/>
      <c r="C84" s="182"/>
      <c r="D84" s="182"/>
      <c r="E84" s="182"/>
      <c r="F84" s="182"/>
      <c r="G84" s="182"/>
      <c r="H84" s="182"/>
      <c r="I84" s="182"/>
      <c r="J84" s="182"/>
    </row>
    <row r="85" spans="2:10" ht="15.75" x14ac:dyDescent="0.25">
      <c r="B85" s="182"/>
      <c r="C85" s="182"/>
      <c r="D85" s="182"/>
      <c r="E85" s="182"/>
      <c r="F85" s="182"/>
      <c r="G85" s="182"/>
      <c r="H85" s="182"/>
      <c r="I85" s="182"/>
      <c r="J85" s="182"/>
    </row>
    <row r="86" spans="2:10" ht="15.75" x14ac:dyDescent="0.25">
      <c r="B86" s="182"/>
      <c r="C86" s="182"/>
      <c r="D86" s="182"/>
      <c r="E86" s="182"/>
      <c r="F86" s="182"/>
      <c r="G86" s="182"/>
      <c r="H86" s="182"/>
      <c r="I86" s="182"/>
      <c r="J86" s="182"/>
    </row>
    <row r="87" spans="2:10" ht="15.75" x14ac:dyDescent="0.25">
      <c r="B87" s="182"/>
      <c r="C87" s="182"/>
      <c r="D87" s="182"/>
      <c r="E87" s="182"/>
      <c r="F87" s="182"/>
      <c r="G87" s="182"/>
      <c r="H87" s="182"/>
      <c r="I87" s="182"/>
      <c r="J87" s="182"/>
    </row>
    <row r="88" spans="2:10" ht="15.75" x14ac:dyDescent="0.25">
      <c r="B88" s="182"/>
      <c r="C88" s="182"/>
      <c r="D88" s="182"/>
      <c r="E88" s="182"/>
      <c r="F88" s="182"/>
      <c r="G88" s="182"/>
      <c r="H88" s="182"/>
      <c r="I88" s="182"/>
      <c r="J88" s="182"/>
    </row>
    <row r="89" spans="2:10" ht="15.75" x14ac:dyDescent="0.25">
      <c r="B89" s="182"/>
      <c r="C89" s="182"/>
      <c r="D89" s="182"/>
      <c r="E89" s="182"/>
      <c r="F89" s="182"/>
      <c r="G89" s="182"/>
      <c r="H89" s="182"/>
      <c r="I89" s="182"/>
      <c r="J89" s="182"/>
    </row>
    <row r="90" spans="2:10" ht="15.75" x14ac:dyDescent="0.25">
      <c r="B90" s="182"/>
      <c r="C90" s="182"/>
      <c r="D90" s="182"/>
      <c r="E90" s="182"/>
      <c r="F90" s="182"/>
      <c r="G90" s="182"/>
      <c r="H90" s="182"/>
      <c r="I90" s="182"/>
      <c r="J90" s="182"/>
    </row>
    <row r="91" spans="2:10" ht="15.75" x14ac:dyDescent="0.25">
      <c r="B91" s="182"/>
      <c r="C91" s="182"/>
      <c r="D91" s="182"/>
      <c r="E91" s="182"/>
      <c r="F91" s="182"/>
      <c r="G91" s="182"/>
      <c r="H91" s="182"/>
      <c r="I91" s="182"/>
      <c r="J91" s="182"/>
    </row>
    <row r="92" spans="2:10" ht="15.75" x14ac:dyDescent="0.25">
      <c r="B92" s="182"/>
      <c r="C92" s="182"/>
      <c r="D92" s="182"/>
      <c r="E92" s="182"/>
      <c r="F92" s="182"/>
      <c r="G92" s="182"/>
      <c r="H92" s="182"/>
      <c r="I92" s="182"/>
      <c r="J92" s="182"/>
    </row>
    <row r="93" spans="2:10" ht="15.75" x14ac:dyDescent="0.25">
      <c r="B93" s="182"/>
      <c r="C93" s="182"/>
      <c r="D93" s="182"/>
      <c r="E93" s="182"/>
      <c r="F93" s="182"/>
      <c r="G93" s="182"/>
      <c r="H93" s="182"/>
      <c r="I93" s="182"/>
      <c r="J93" s="182"/>
    </row>
    <row r="94" spans="2:10" ht="15.75" x14ac:dyDescent="0.25">
      <c r="B94" s="182"/>
      <c r="C94" s="182"/>
      <c r="D94" s="182"/>
      <c r="E94" s="182"/>
      <c r="F94" s="182"/>
      <c r="G94" s="182"/>
      <c r="H94" s="182"/>
      <c r="I94" s="182"/>
      <c r="J94" s="182"/>
    </row>
    <row r="95" spans="2:10" ht="15.75" x14ac:dyDescent="0.25">
      <c r="B95" s="182"/>
      <c r="C95" s="182"/>
      <c r="D95" s="182"/>
      <c r="E95" s="182"/>
      <c r="F95" s="182"/>
      <c r="G95" s="182"/>
      <c r="H95" s="182"/>
      <c r="I95" s="182"/>
      <c r="J95" s="182"/>
    </row>
    <row r="96" spans="2:10" ht="15.75" x14ac:dyDescent="0.25">
      <c r="B96" s="182"/>
      <c r="C96" s="182"/>
      <c r="D96" s="182"/>
      <c r="E96" s="182"/>
      <c r="F96" s="182"/>
      <c r="G96" s="182"/>
      <c r="H96" s="182"/>
      <c r="I96" s="182"/>
      <c r="J96" s="182"/>
    </row>
    <row r="97" spans="2:10" ht="15.75" x14ac:dyDescent="0.25">
      <c r="B97" s="182"/>
      <c r="C97" s="182"/>
      <c r="D97" s="182"/>
      <c r="E97" s="182"/>
      <c r="F97" s="182"/>
      <c r="G97" s="182"/>
      <c r="H97" s="182"/>
      <c r="I97" s="182"/>
      <c r="J97" s="182"/>
    </row>
    <row r="98" spans="2:10" ht="15.75" x14ac:dyDescent="0.25">
      <c r="B98" s="182"/>
      <c r="C98" s="182"/>
      <c r="D98" s="182"/>
      <c r="E98" s="182"/>
      <c r="F98" s="182"/>
      <c r="G98" s="182"/>
      <c r="H98" s="182"/>
      <c r="I98" s="182"/>
      <c r="J98" s="182"/>
    </row>
    <row r="99" spans="2:10" ht="15.75" x14ac:dyDescent="0.25">
      <c r="B99" s="182"/>
      <c r="C99" s="182"/>
      <c r="D99" s="182"/>
      <c r="E99" s="182"/>
      <c r="F99" s="182"/>
      <c r="G99" s="182"/>
      <c r="H99" s="182"/>
      <c r="I99" s="182"/>
      <c r="J99" s="182"/>
    </row>
    <row r="100" spans="2:10" ht="15.75" x14ac:dyDescent="0.25">
      <c r="B100" s="182"/>
      <c r="C100" s="182"/>
      <c r="D100" s="182"/>
      <c r="E100" s="182"/>
      <c r="F100" s="182"/>
      <c r="G100" s="182"/>
      <c r="H100" s="182"/>
      <c r="I100" s="182"/>
      <c r="J100" s="182"/>
    </row>
    <row r="101" spans="2:10" ht="15.75" x14ac:dyDescent="0.25">
      <c r="B101" s="182"/>
      <c r="C101" s="182"/>
      <c r="D101" s="182"/>
      <c r="E101" s="182"/>
      <c r="F101" s="182"/>
      <c r="G101" s="182"/>
      <c r="H101" s="182"/>
      <c r="I101" s="182"/>
      <c r="J101" s="182"/>
    </row>
    <row r="102" spans="2:10" ht="15.75" x14ac:dyDescent="0.25">
      <c r="B102" s="182"/>
      <c r="C102" s="182"/>
      <c r="D102" s="182"/>
      <c r="E102" s="182"/>
      <c r="F102" s="182"/>
      <c r="G102" s="182"/>
      <c r="H102" s="182"/>
      <c r="I102" s="182"/>
      <c r="J102" s="182"/>
    </row>
    <row r="103" spans="2:10" ht="15.75" x14ac:dyDescent="0.25">
      <c r="B103" s="182"/>
      <c r="C103" s="182"/>
      <c r="D103" s="182"/>
      <c r="E103" s="182"/>
      <c r="F103" s="182"/>
      <c r="G103" s="182"/>
      <c r="H103" s="182"/>
      <c r="I103" s="182"/>
      <c r="J103" s="182"/>
    </row>
    <row r="104" spans="2:10" ht="15.75" x14ac:dyDescent="0.25">
      <c r="B104" s="182"/>
      <c r="C104" s="182"/>
      <c r="D104" s="182"/>
      <c r="E104" s="182"/>
      <c r="F104" s="182"/>
      <c r="G104" s="182"/>
      <c r="H104" s="182"/>
      <c r="I104" s="182"/>
      <c r="J104" s="182"/>
    </row>
    <row r="105" spans="2:10" ht="15.75" x14ac:dyDescent="0.25">
      <c r="B105" s="182"/>
      <c r="C105" s="182"/>
      <c r="D105" s="182"/>
      <c r="E105" s="182"/>
      <c r="F105" s="182"/>
      <c r="G105" s="182"/>
      <c r="H105" s="182"/>
      <c r="I105" s="182"/>
      <c r="J105" s="182"/>
    </row>
    <row r="106" spans="2:10" ht="15.75" x14ac:dyDescent="0.25">
      <c r="B106" s="182"/>
      <c r="C106" s="182"/>
      <c r="D106" s="182"/>
      <c r="E106" s="182"/>
      <c r="F106" s="182"/>
      <c r="G106" s="182"/>
      <c r="H106" s="182"/>
      <c r="I106" s="182"/>
      <c r="J106" s="182"/>
    </row>
    <row r="107" spans="2:10" ht="15.75" x14ac:dyDescent="0.25">
      <c r="B107" s="182"/>
      <c r="C107" s="182"/>
      <c r="D107" s="182"/>
      <c r="E107" s="182"/>
      <c r="F107" s="182"/>
      <c r="G107" s="182"/>
      <c r="H107" s="182"/>
      <c r="I107" s="182"/>
      <c r="J107" s="182"/>
    </row>
    <row r="108" spans="2:10" ht="15.75" x14ac:dyDescent="0.25">
      <c r="B108" s="182"/>
      <c r="C108" s="182"/>
      <c r="D108" s="182"/>
      <c r="E108" s="182"/>
      <c r="F108" s="182"/>
      <c r="G108" s="182"/>
      <c r="H108" s="182"/>
      <c r="I108" s="182"/>
      <c r="J108" s="182"/>
    </row>
    <row r="109" spans="2:10" ht="15.75" x14ac:dyDescent="0.25">
      <c r="B109" s="182"/>
      <c r="C109" s="182"/>
      <c r="D109" s="182"/>
      <c r="E109" s="182"/>
      <c r="F109" s="182"/>
      <c r="G109" s="182"/>
      <c r="H109" s="182"/>
      <c r="I109" s="182"/>
      <c r="J109" s="182"/>
    </row>
    <row r="110" spans="2:10" ht="15.75" x14ac:dyDescent="0.25">
      <c r="B110" s="182"/>
      <c r="C110" s="182"/>
      <c r="D110" s="182"/>
      <c r="E110" s="182"/>
      <c r="F110" s="182"/>
      <c r="G110" s="182"/>
      <c r="H110" s="182"/>
      <c r="I110" s="182"/>
      <c r="J110" s="182"/>
    </row>
    <row r="111" spans="2:10" ht="15.75" x14ac:dyDescent="0.25">
      <c r="B111" s="182"/>
      <c r="C111" s="182"/>
      <c r="D111" s="182"/>
      <c r="E111" s="182"/>
      <c r="F111" s="182"/>
      <c r="G111" s="182"/>
      <c r="H111" s="182"/>
      <c r="I111" s="182"/>
      <c r="J111" s="182"/>
    </row>
    <row r="112" spans="2:10" ht="15.75" x14ac:dyDescent="0.25">
      <c r="B112" s="182"/>
      <c r="C112" s="182"/>
      <c r="D112" s="182"/>
      <c r="E112" s="182"/>
      <c r="F112" s="182"/>
      <c r="G112" s="182"/>
      <c r="H112" s="182"/>
      <c r="I112" s="182"/>
      <c r="J112" s="182"/>
    </row>
    <row r="113" spans="2:10" ht="15.75" x14ac:dyDescent="0.25">
      <c r="B113" s="182"/>
      <c r="C113" s="182"/>
      <c r="D113" s="182"/>
      <c r="E113" s="182"/>
      <c r="F113" s="182"/>
      <c r="G113" s="182"/>
      <c r="H113" s="182"/>
      <c r="I113" s="182"/>
      <c r="J113" s="182"/>
    </row>
    <row r="114" spans="2:10" ht="15.75" x14ac:dyDescent="0.25">
      <c r="B114" s="182"/>
      <c r="C114" s="182"/>
      <c r="D114" s="182"/>
      <c r="E114" s="182"/>
      <c r="F114" s="182"/>
      <c r="G114" s="182"/>
      <c r="H114" s="182"/>
      <c r="I114" s="182"/>
      <c r="J114" s="182"/>
    </row>
    <row r="115" spans="2:10" ht="15.75" x14ac:dyDescent="0.25">
      <c r="B115" s="182"/>
      <c r="C115" s="182"/>
      <c r="D115" s="182"/>
      <c r="E115" s="182"/>
      <c r="F115" s="182"/>
      <c r="G115" s="182"/>
      <c r="H115" s="182"/>
      <c r="I115" s="182"/>
      <c r="J115" s="182"/>
    </row>
    <row r="116" spans="2:10" ht="15.75" x14ac:dyDescent="0.25">
      <c r="B116" s="182"/>
      <c r="C116" s="182"/>
      <c r="D116" s="182"/>
      <c r="E116" s="182"/>
      <c r="F116" s="182"/>
      <c r="G116" s="182"/>
      <c r="H116" s="182"/>
      <c r="I116" s="182"/>
      <c r="J116" s="182"/>
    </row>
    <row r="117" spans="2:10" ht="15.75" x14ac:dyDescent="0.25">
      <c r="B117" s="182"/>
      <c r="C117" s="182"/>
      <c r="D117" s="182"/>
      <c r="E117" s="182"/>
      <c r="F117" s="182"/>
      <c r="G117" s="182"/>
      <c r="H117" s="182"/>
      <c r="I117" s="182"/>
      <c r="J117" s="182"/>
    </row>
    <row r="118" spans="2:10" ht="15.75" x14ac:dyDescent="0.25">
      <c r="B118" s="182"/>
      <c r="C118" s="182"/>
      <c r="D118" s="182"/>
      <c r="E118" s="182"/>
      <c r="F118" s="182"/>
      <c r="G118" s="182"/>
      <c r="H118" s="182"/>
      <c r="I118" s="182"/>
      <c r="J118" s="182"/>
    </row>
    <row r="119" spans="2:10" ht="15.75" x14ac:dyDescent="0.25">
      <c r="B119" s="182"/>
      <c r="C119" s="182"/>
      <c r="D119" s="182"/>
      <c r="E119" s="182"/>
      <c r="F119" s="182"/>
      <c r="G119" s="182"/>
      <c r="H119" s="182"/>
      <c r="I119" s="182"/>
      <c r="J119" s="182"/>
    </row>
    <row r="120" spans="2:10" ht="15.75" x14ac:dyDescent="0.25">
      <c r="B120" s="182"/>
      <c r="C120" s="182"/>
      <c r="D120" s="182"/>
      <c r="E120" s="182"/>
      <c r="F120" s="182"/>
      <c r="G120" s="182"/>
      <c r="H120" s="182"/>
      <c r="I120" s="182"/>
      <c r="J120" s="182"/>
    </row>
    <row r="121" spans="2:10" ht="15.75" x14ac:dyDescent="0.25">
      <c r="B121" s="182"/>
      <c r="C121" s="182"/>
      <c r="D121" s="182"/>
      <c r="E121" s="182"/>
      <c r="F121" s="182"/>
      <c r="G121" s="182"/>
      <c r="H121" s="182"/>
      <c r="I121" s="182"/>
      <c r="J121" s="182"/>
    </row>
    <row r="122" spans="2:10" ht="15.75" x14ac:dyDescent="0.25">
      <c r="B122" s="182"/>
      <c r="C122" s="182"/>
      <c r="D122" s="182"/>
      <c r="E122" s="182"/>
      <c r="F122" s="182"/>
      <c r="G122" s="182"/>
      <c r="H122" s="182"/>
      <c r="I122" s="182"/>
      <c r="J122" s="182"/>
    </row>
    <row r="123" spans="2:10" ht="15.75" x14ac:dyDescent="0.25">
      <c r="B123" s="182"/>
      <c r="C123" s="182"/>
      <c r="D123" s="182"/>
      <c r="E123" s="182"/>
      <c r="F123" s="182"/>
      <c r="G123" s="182"/>
      <c r="H123" s="182"/>
      <c r="I123" s="182"/>
      <c r="J123" s="182"/>
    </row>
    <row r="124" spans="2:10" ht="15.75" x14ac:dyDescent="0.25">
      <c r="B124" s="182"/>
      <c r="C124" s="182"/>
      <c r="D124" s="182"/>
      <c r="E124" s="182"/>
      <c r="F124" s="182"/>
      <c r="G124" s="182"/>
      <c r="H124" s="182"/>
      <c r="I124" s="182"/>
      <c r="J124" s="182"/>
    </row>
    <row r="125" spans="2:10" ht="15.75" x14ac:dyDescent="0.25">
      <c r="B125" s="182"/>
      <c r="C125" s="182"/>
      <c r="D125" s="182"/>
      <c r="E125" s="182"/>
      <c r="F125" s="182"/>
      <c r="G125" s="182"/>
      <c r="H125" s="182"/>
      <c r="I125" s="182"/>
      <c r="J125" s="182"/>
    </row>
    <row r="126" spans="2:10" ht="15.75" x14ac:dyDescent="0.25">
      <c r="B126" s="182"/>
      <c r="C126" s="182"/>
      <c r="D126" s="182"/>
      <c r="E126" s="182"/>
      <c r="F126" s="182"/>
      <c r="G126" s="182"/>
      <c r="H126" s="182"/>
      <c r="I126" s="182"/>
      <c r="J126" s="182"/>
    </row>
    <row r="127" spans="2:10" ht="15.75" x14ac:dyDescent="0.25">
      <c r="B127" s="182"/>
      <c r="C127" s="182"/>
      <c r="D127" s="182"/>
      <c r="E127" s="182"/>
      <c r="F127" s="182"/>
      <c r="G127" s="182"/>
      <c r="H127" s="182"/>
      <c r="I127" s="182"/>
      <c r="J127" s="182"/>
    </row>
    <row r="128" spans="2:10" ht="15.75" x14ac:dyDescent="0.25">
      <c r="B128" s="182"/>
      <c r="C128" s="182"/>
      <c r="D128" s="182"/>
      <c r="E128" s="182"/>
      <c r="F128" s="182"/>
      <c r="G128" s="182"/>
      <c r="H128" s="182"/>
      <c r="I128" s="182"/>
      <c r="J128" s="182"/>
    </row>
  </sheetData>
  <hyperlinks>
    <hyperlink ref="B20" r:id="rId1" xr:uid="{FE2C0E1B-4A6A-429D-89E3-6FA40CBE8366}"/>
    <hyperlink ref="B68" r:id="rId2" xr:uid="{9BE073E6-37CD-485E-80CE-26FE661A17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C89D-796E-472D-8EE0-70ADCE7413DE}">
  <sheetPr>
    <pageSetUpPr fitToPage="1"/>
  </sheetPr>
  <dimension ref="A1:BD77"/>
  <sheetViews>
    <sheetView zoomScaleNormal="100" workbookViewId="0">
      <pane xSplit="1" ySplit="20" topLeftCell="B65" activePane="bottomRight" state="frozen"/>
      <selection pane="topRight" activeCell="B1" sqref="B1"/>
      <selection pane="bottomLeft" activeCell="A9" sqref="A9"/>
      <selection pane="bottomRight" activeCell="B76" sqref="B76"/>
    </sheetView>
  </sheetViews>
  <sheetFormatPr defaultColWidth="8.85546875" defaultRowHeight="12.75" x14ac:dyDescent="0.2"/>
  <cols>
    <col min="1" max="1" width="13.7109375" style="5" customWidth="1"/>
    <col min="2" max="3" width="17.28515625" style="21" customWidth="1"/>
    <col min="4" max="4" width="18.140625" style="17" customWidth="1"/>
    <col min="5" max="7" width="18.140625" style="21" customWidth="1"/>
    <col min="8" max="8" width="18.140625" style="17" customWidth="1"/>
    <col min="9" max="10" width="18.140625" style="21" customWidth="1"/>
    <col min="11" max="11" width="18.85546875" style="21" customWidth="1"/>
    <col min="12" max="12" width="18.85546875" style="17" customWidth="1"/>
    <col min="13" max="15" width="18.85546875" style="21" customWidth="1"/>
    <col min="16" max="16" width="18.85546875" style="17" customWidth="1"/>
    <col min="17" max="19" width="18.85546875" style="21" customWidth="1"/>
    <col min="20" max="20" width="17.85546875" style="17" customWidth="1"/>
    <col min="21" max="22" width="17.85546875" style="21" customWidth="1"/>
    <col min="23" max="23" width="1.85546875" style="5" customWidth="1"/>
    <col min="24" max="29" width="17.85546875" style="5" customWidth="1"/>
    <col min="30" max="30" width="5.42578125" style="5" customWidth="1"/>
    <col min="31" max="34" width="14.42578125" style="5" customWidth="1"/>
    <col min="35" max="35" width="2.85546875" style="5" customWidth="1"/>
    <col min="36" max="41" width="19.140625" style="5" customWidth="1"/>
    <col min="42" max="42" width="4.42578125" style="5" customWidth="1"/>
    <col min="43" max="48" width="14.5703125" style="21" customWidth="1"/>
    <col min="49" max="50" width="14.5703125" style="5" customWidth="1"/>
    <col min="51" max="51" width="5.140625" style="5" customWidth="1"/>
    <col min="52" max="53" width="12.42578125" style="21" customWidth="1"/>
    <col min="54" max="55" width="17.42578125" style="21" customWidth="1"/>
    <col min="56" max="56" width="12.42578125" style="21" customWidth="1"/>
    <col min="57" max="101" width="14.7109375" style="5" customWidth="1"/>
    <col min="102" max="16384" width="8.85546875" style="5"/>
  </cols>
  <sheetData>
    <row r="1" spans="1:56" ht="15" x14ac:dyDescent="0.25">
      <c r="A1" s="9" t="s">
        <v>0</v>
      </c>
      <c r="B1" s="16"/>
      <c r="C1" s="16"/>
      <c r="D1" s="15"/>
      <c r="E1" s="16"/>
      <c r="F1" s="16"/>
      <c r="G1" s="16"/>
      <c r="H1" s="16"/>
      <c r="I1" s="16"/>
      <c r="J1" s="16"/>
      <c r="K1" s="28"/>
      <c r="L1" s="15"/>
      <c r="M1" s="16"/>
      <c r="N1" s="16"/>
      <c r="O1" s="16"/>
      <c r="P1" s="16"/>
      <c r="Q1" s="16"/>
      <c r="R1" s="16"/>
      <c r="S1" s="16"/>
      <c r="T1" s="15"/>
      <c r="U1" s="16"/>
      <c r="V1" s="16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6"/>
      <c r="AR1" s="16"/>
      <c r="AS1" s="16"/>
      <c r="AT1" s="16"/>
      <c r="AU1" s="16"/>
      <c r="AV1" s="16"/>
      <c r="AW1" s="10"/>
      <c r="AX1" s="10"/>
      <c r="AY1" s="10"/>
      <c r="AZ1" s="16"/>
      <c r="BA1" s="16"/>
      <c r="BB1" s="16"/>
      <c r="BC1" s="16"/>
      <c r="BD1" s="16"/>
    </row>
    <row r="2" spans="1:56" ht="15" x14ac:dyDescent="0.25">
      <c r="A2" s="11" t="s">
        <v>62</v>
      </c>
      <c r="B2" s="16"/>
      <c r="C2" s="16"/>
      <c r="D2" s="15"/>
      <c r="E2" s="16"/>
      <c r="F2" s="16"/>
      <c r="G2" s="16"/>
      <c r="H2" s="21"/>
      <c r="J2" s="16"/>
      <c r="K2" s="28"/>
      <c r="L2" s="15"/>
      <c r="M2" s="16"/>
      <c r="N2" s="16"/>
      <c r="O2" s="16"/>
      <c r="P2" s="16"/>
      <c r="Q2" s="16"/>
      <c r="R2" s="16"/>
      <c r="S2" s="16"/>
      <c r="T2" s="15"/>
      <c r="U2" s="16"/>
      <c r="V2" s="16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6"/>
      <c r="AR2" s="16"/>
      <c r="AS2" s="16"/>
      <c r="AT2" s="16"/>
      <c r="AU2" s="16"/>
      <c r="AV2" s="16"/>
      <c r="AW2" s="10"/>
      <c r="AX2" s="10"/>
      <c r="AY2" s="10"/>
      <c r="AZ2" s="16"/>
      <c r="BA2" s="16"/>
      <c r="BB2" s="16"/>
      <c r="BC2" s="16"/>
      <c r="BD2" s="16"/>
    </row>
    <row r="3" spans="1:56" ht="15" x14ac:dyDescent="0.25">
      <c r="B3" s="16"/>
      <c r="C3" s="16"/>
      <c r="D3" s="15"/>
      <c r="E3" s="16"/>
      <c r="F3" s="16"/>
      <c r="G3" s="16"/>
      <c r="H3" s="21"/>
      <c r="J3" s="16"/>
      <c r="K3" s="28"/>
      <c r="L3" s="15"/>
      <c r="M3" s="16"/>
      <c r="N3" s="16"/>
      <c r="O3" s="16"/>
      <c r="P3" s="16"/>
      <c r="Q3" s="16"/>
      <c r="R3" s="16"/>
      <c r="S3" s="16"/>
      <c r="T3" s="15"/>
      <c r="U3" s="16"/>
      <c r="V3" s="16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6"/>
      <c r="AR3" s="16"/>
      <c r="AS3" s="16"/>
      <c r="AT3" s="16"/>
      <c r="AU3" s="16"/>
      <c r="AV3" s="16"/>
      <c r="AW3" s="10"/>
      <c r="AX3" s="10"/>
      <c r="AY3" s="10"/>
      <c r="AZ3" s="16"/>
      <c r="BA3" s="16"/>
      <c r="BB3" s="16"/>
      <c r="BC3" s="16"/>
      <c r="BD3" s="16"/>
    </row>
    <row r="4" spans="1:56" ht="15.75" thickBot="1" x14ac:dyDescent="0.3">
      <c r="A4" s="11"/>
      <c r="B4" s="16"/>
      <c r="C4" s="16"/>
      <c r="D4" s="15"/>
      <c r="E4" s="16"/>
      <c r="F4" s="16"/>
      <c r="G4" s="16"/>
      <c r="H4" s="21"/>
      <c r="J4" s="16"/>
      <c r="K4" s="28"/>
      <c r="L4" s="15"/>
      <c r="M4" s="16"/>
      <c r="N4" s="16"/>
      <c r="O4" s="16"/>
      <c r="P4" s="16"/>
      <c r="Q4" s="16"/>
      <c r="R4" s="16"/>
      <c r="S4" s="16"/>
      <c r="T4" s="15"/>
      <c r="U4" s="16"/>
      <c r="V4" s="16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6"/>
      <c r="AR4" s="16"/>
      <c r="AS4" s="16"/>
      <c r="AT4" s="16"/>
      <c r="AU4" s="16"/>
      <c r="AV4" s="16"/>
      <c r="AW4" s="10"/>
      <c r="AX4" s="10"/>
      <c r="AY4" s="10"/>
      <c r="AZ4" s="16"/>
      <c r="BA4" s="16"/>
      <c r="BB4" s="16"/>
      <c r="BC4" s="16"/>
      <c r="BD4" s="16"/>
    </row>
    <row r="5" spans="1:56" ht="15.75" thickBot="1" x14ac:dyDescent="0.3">
      <c r="A5" s="11" t="s">
        <v>0</v>
      </c>
      <c r="B5" s="114" t="s">
        <v>114</v>
      </c>
      <c r="C5" s="115"/>
      <c r="D5" s="281" t="s">
        <v>74</v>
      </c>
      <c r="E5" s="282"/>
      <c r="F5" s="282"/>
      <c r="G5" s="282"/>
      <c r="H5" s="282"/>
      <c r="I5" s="282"/>
      <c r="J5" s="282"/>
      <c r="K5" s="283"/>
      <c r="L5" s="284" t="s">
        <v>90</v>
      </c>
      <c r="M5" s="285"/>
      <c r="N5" s="285"/>
      <c r="O5" s="285"/>
      <c r="P5" s="285"/>
      <c r="Q5" s="285"/>
      <c r="R5" s="285"/>
      <c r="S5" s="286"/>
      <c r="T5" s="103" t="s">
        <v>95</v>
      </c>
      <c r="U5" s="104"/>
      <c r="V5" s="105" t="s">
        <v>0</v>
      </c>
      <c r="W5" s="106"/>
      <c r="X5" s="106"/>
      <c r="Y5" s="106"/>
      <c r="Z5" s="106"/>
      <c r="AA5" s="106"/>
      <c r="AB5" s="106"/>
      <c r="AC5" s="107"/>
      <c r="AD5" s="11"/>
      <c r="AE5" s="108" t="s">
        <v>113</v>
      </c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10"/>
      <c r="AR5" s="110"/>
      <c r="AS5" s="110"/>
      <c r="AT5" s="110"/>
      <c r="AU5" s="110"/>
      <c r="AV5" s="110"/>
      <c r="AW5" s="111"/>
      <c r="AX5" s="111"/>
      <c r="AY5" s="111"/>
      <c r="AZ5" s="112"/>
      <c r="BA5" s="112"/>
      <c r="BB5" s="112"/>
      <c r="BC5" s="113"/>
      <c r="BD5" s="20"/>
    </row>
    <row r="6" spans="1:56" ht="15" x14ac:dyDescent="0.25">
      <c r="A6" s="10"/>
      <c r="B6" s="33"/>
      <c r="C6" s="33"/>
      <c r="D6" s="32"/>
      <c r="E6" s="33"/>
      <c r="F6" s="34"/>
      <c r="G6" s="33"/>
      <c r="H6" s="35"/>
      <c r="I6" s="36"/>
      <c r="J6" s="34"/>
      <c r="K6" s="33"/>
      <c r="L6" s="48"/>
      <c r="M6" s="49"/>
      <c r="N6" s="49"/>
      <c r="O6" s="49"/>
      <c r="P6" s="48" t="s">
        <v>0</v>
      </c>
      <c r="Q6" s="49"/>
      <c r="R6" s="49"/>
      <c r="S6" s="49"/>
      <c r="T6" s="58"/>
      <c r="U6" s="59"/>
      <c r="V6" s="60"/>
      <c r="W6" s="61"/>
      <c r="X6" s="61"/>
      <c r="Y6" s="61"/>
      <c r="Z6" s="61"/>
      <c r="AA6" s="61"/>
      <c r="AB6" s="61"/>
      <c r="AC6" s="61"/>
      <c r="AD6" s="10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3"/>
      <c r="AR6" s="83"/>
      <c r="AS6" s="83"/>
      <c r="AT6" s="83"/>
      <c r="AU6" s="83"/>
      <c r="AV6" s="83"/>
      <c r="AW6" s="84"/>
      <c r="AX6" s="84"/>
      <c r="AY6" s="84"/>
      <c r="AZ6" s="83"/>
      <c r="BA6" s="83"/>
      <c r="BB6" s="83"/>
      <c r="BC6" s="83"/>
      <c r="BD6" s="16"/>
    </row>
    <row r="7" spans="1:56" ht="15" x14ac:dyDescent="0.25">
      <c r="A7" s="10"/>
      <c r="B7" s="33"/>
      <c r="C7" s="33"/>
      <c r="D7" s="32"/>
      <c r="E7" s="33"/>
      <c r="F7" s="34"/>
      <c r="G7" s="33"/>
      <c r="H7" s="37"/>
      <c r="I7" s="36"/>
      <c r="J7" s="36"/>
      <c r="K7" s="33"/>
      <c r="L7" s="48"/>
      <c r="M7" s="49"/>
      <c r="N7" s="49"/>
      <c r="O7" s="49"/>
      <c r="P7" s="48"/>
      <c r="Q7" s="49"/>
      <c r="R7" s="49"/>
      <c r="S7" s="49"/>
      <c r="T7" s="62"/>
      <c r="U7" s="59"/>
      <c r="V7" s="60"/>
      <c r="W7" s="61"/>
      <c r="X7" s="61"/>
      <c r="Y7" s="61"/>
      <c r="Z7" s="61"/>
      <c r="AA7" s="61"/>
      <c r="AB7" s="61"/>
      <c r="AC7" s="61"/>
      <c r="AD7" s="10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3"/>
      <c r="AR7" s="83"/>
      <c r="AS7" s="83"/>
      <c r="AT7" s="83"/>
      <c r="AU7" s="83"/>
      <c r="AV7" s="83"/>
      <c r="AW7" s="84"/>
      <c r="AX7" s="84"/>
      <c r="AY7" s="84"/>
      <c r="AZ7" s="83"/>
      <c r="BA7" s="83"/>
      <c r="BB7" s="83"/>
      <c r="BC7" s="83"/>
      <c r="BD7" s="16"/>
    </row>
    <row r="8" spans="1:56" ht="15" x14ac:dyDescent="0.25">
      <c r="A8" s="10"/>
      <c r="B8" s="33"/>
      <c r="C8" s="33"/>
      <c r="D8" s="32"/>
      <c r="E8" s="116" t="s">
        <v>92</v>
      </c>
      <c r="F8" s="34"/>
      <c r="G8" s="33"/>
      <c r="H8" s="37"/>
      <c r="I8" s="117" t="s">
        <v>84</v>
      </c>
      <c r="J8" s="36"/>
      <c r="K8" s="33"/>
      <c r="L8" s="48"/>
      <c r="M8" s="118" t="s">
        <v>92</v>
      </c>
      <c r="N8" s="49"/>
      <c r="O8" s="49"/>
      <c r="P8" s="48"/>
      <c r="Q8" s="119" t="s">
        <v>84</v>
      </c>
      <c r="R8" s="120"/>
      <c r="S8" s="49"/>
      <c r="T8" s="58"/>
      <c r="U8" s="59"/>
      <c r="V8" s="60"/>
      <c r="W8" s="61"/>
      <c r="X8" s="61"/>
      <c r="Y8" s="61"/>
      <c r="Z8" s="61"/>
      <c r="AA8" s="61"/>
      <c r="AB8" s="61"/>
      <c r="AC8" s="61"/>
      <c r="AD8" s="10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3"/>
      <c r="AR8" s="83"/>
      <c r="AS8" s="83"/>
      <c r="AT8" s="83"/>
      <c r="AU8" s="83"/>
      <c r="AV8" s="83"/>
      <c r="AW8" s="84"/>
      <c r="AX8" s="84"/>
      <c r="AY8" s="84"/>
      <c r="AZ8" s="83"/>
      <c r="BA8" s="83"/>
      <c r="BB8" s="83"/>
      <c r="BC8" s="83"/>
      <c r="BD8" s="16"/>
    </row>
    <row r="9" spans="1:56" ht="15.75" thickBot="1" x14ac:dyDescent="0.3">
      <c r="A9" s="10"/>
      <c r="B9" s="33"/>
      <c r="C9" s="33"/>
      <c r="D9" s="32"/>
      <c r="E9" s="116" t="s">
        <v>115</v>
      </c>
      <c r="F9" s="34"/>
      <c r="G9" s="33"/>
      <c r="H9" s="37"/>
      <c r="I9" s="117" t="s">
        <v>85</v>
      </c>
      <c r="J9" s="36"/>
      <c r="K9" s="33"/>
      <c r="L9" s="48"/>
      <c r="M9" s="118" t="s">
        <v>115</v>
      </c>
      <c r="N9" s="49"/>
      <c r="O9" s="49"/>
      <c r="P9" s="48"/>
      <c r="Q9" s="119" t="s">
        <v>85</v>
      </c>
      <c r="R9" s="120"/>
      <c r="S9" s="49"/>
      <c r="T9" s="58"/>
      <c r="U9" s="59"/>
      <c r="V9" s="60"/>
      <c r="W9" s="61"/>
      <c r="X9" s="61"/>
      <c r="Y9" s="61"/>
      <c r="Z9" s="61"/>
      <c r="AA9" s="61"/>
      <c r="AB9" s="61"/>
      <c r="AC9" s="61"/>
      <c r="AD9" s="10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3"/>
      <c r="AR9" s="83"/>
      <c r="AS9" s="83"/>
      <c r="AT9" s="83"/>
      <c r="AU9" s="83"/>
      <c r="AV9" s="83"/>
      <c r="AW9" s="84"/>
      <c r="AX9" s="84"/>
      <c r="AY9" s="84"/>
      <c r="AZ9" s="83"/>
      <c r="BA9" s="83"/>
      <c r="BB9" s="83"/>
      <c r="BC9" s="83"/>
      <c r="BD9" s="16"/>
    </row>
    <row r="10" spans="1:56" ht="15.75" thickBot="1" x14ac:dyDescent="0.3">
      <c r="A10" s="10"/>
      <c r="B10" s="33"/>
      <c r="C10" s="33"/>
      <c r="D10" s="32"/>
      <c r="E10" s="33"/>
      <c r="F10" s="34"/>
      <c r="G10" s="33"/>
      <c r="H10" s="37"/>
      <c r="I10" s="117" t="s">
        <v>86</v>
      </c>
      <c r="J10" s="31">
        <v>0.75</v>
      </c>
      <c r="K10" s="33"/>
      <c r="L10" s="48"/>
      <c r="M10" s="49"/>
      <c r="N10" s="49"/>
      <c r="O10" s="49"/>
      <c r="P10" s="48"/>
      <c r="Q10" s="119" t="s">
        <v>86</v>
      </c>
      <c r="R10" s="121">
        <f>J10</f>
        <v>0.75</v>
      </c>
      <c r="S10" s="49"/>
      <c r="T10" s="58"/>
      <c r="U10" s="59"/>
      <c r="V10" s="60"/>
      <c r="W10" s="61"/>
      <c r="X10" s="61"/>
      <c r="Y10" s="61"/>
      <c r="Z10" s="61"/>
      <c r="AA10" s="61"/>
      <c r="AB10" s="61"/>
      <c r="AC10" s="61"/>
      <c r="AD10" s="10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3"/>
      <c r="AR10" s="83"/>
      <c r="AS10" s="83"/>
      <c r="AT10" s="83"/>
      <c r="AU10" s="83"/>
      <c r="AV10" s="83"/>
      <c r="AW10" s="84"/>
      <c r="AX10" s="84"/>
      <c r="AY10" s="84"/>
      <c r="AZ10" s="83"/>
      <c r="BA10" s="83"/>
      <c r="BB10" s="83"/>
      <c r="BC10" s="83"/>
      <c r="BD10" s="16"/>
    </row>
    <row r="11" spans="1:56" ht="15.75" thickBot="1" x14ac:dyDescent="0.3">
      <c r="A11" s="10"/>
      <c r="B11" s="33"/>
      <c r="C11" s="33"/>
      <c r="D11" s="32"/>
      <c r="E11" s="33"/>
      <c r="F11" s="34"/>
      <c r="G11" s="33"/>
      <c r="H11" s="37"/>
      <c r="I11" s="117" t="s">
        <v>87</v>
      </c>
      <c r="J11" s="31">
        <v>2.5000000000000001E-3</v>
      </c>
      <c r="K11" s="33"/>
      <c r="L11" s="48"/>
      <c r="M11" s="49"/>
      <c r="N11" s="49"/>
      <c r="O11" s="49"/>
      <c r="P11" s="48"/>
      <c r="Q11" s="119" t="s">
        <v>87</v>
      </c>
      <c r="R11" s="121">
        <f>J11</f>
        <v>2.5000000000000001E-3</v>
      </c>
      <c r="S11" s="49"/>
      <c r="T11" s="58"/>
      <c r="U11" s="59"/>
      <c r="V11" s="60"/>
      <c r="W11" s="61"/>
      <c r="X11" s="61"/>
      <c r="Y11" s="61"/>
      <c r="Z11" s="61"/>
      <c r="AA11" s="61"/>
      <c r="AB11" s="61"/>
      <c r="AC11" s="61"/>
      <c r="AD11" s="10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3"/>
      <c r="AR11" s="83"/>
      <c r="AS11" s="83"/>
      <c r="AT11" s="83"/>
      <c r="AU11" s="83"/>
      <c r="AV11" s="83"/>
      <c r="AW11" s="84"/>
      <c r="AX11" s="84"/>
      <c r="AY11" s="84"/>
      <c r="AZ11" s="83"/>
      <c r="BA11" s="83"/>
      <c r="BB11" s="85"/>
      <c r="BC11" s="86" t="s">
        <v>12</v>
      </c>
      <c r="BD11" s="16"/>
    </row>
    <row r="12" spans="1:56" ht="15" x14ac:dyDescent="0.25">
      <c r="A12" s="10"/>
      <c r="B12" s="33"/>
      <c r="C12" s="33"/>
      <c r="D12" s="32"/>
      <c r="E12" s="33"/>
      <c r="F12" s="34"/>
      <c r="G12" s="33"/>
      <c r="H12" s="37"/>
      <c r="I12" s="34"/>
      <c r="J12" s="34"/>
      <c r="K12" s="33"/>
      <c r="L12" s="48"/>
      <c r="M12" s="49"/>
      <c r="N12" s="50"/>
      <c r="O12" s="49"/>
      <c r="P12" s="48"/>
      <c r="Q12" s="49"/>
      <c r="R12" s="50"/>
      <c r="S12" s="49"/>
      <c r="T12" s="58"/>
      <c r="U12" s="59"/>
      <c r="V12" s="60"/>
      <c r="W12" s="61"/>
      <c r="X12" s="61"/>
      <c r="Y12" s="61"/>
      <c r="Z12" s="61"/>
      <c r="AA12" s="61"/>
      <c r="AB12" s="61"/>
      <c r="AC12" s="61"/>
      <c r="AD12" s="10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3"/>
      <c r="AR12" s="83"/>
      <c r="AS12" s="83"/>
      <c r="AT12" s="83"/>
      <c r="AU12" s="83"/>
      <c r="AV12" s="83"/>
      <c r="AW12" s="84"/>
      <c r="AX12" s="84"/>
      <c r="AY12" s="84"/>
      <c r="AZ12" s="83"/>
      <c r="BA12" s="83"/>
      <c r="BB12" s="87"/>
      <c r="BC12" s="86" t="s">
        <v>15</v>
      </c>
      <c r="BD12" s="16"/>
    </row>
    <row r="13" spans="1:56" ht="15" x14ac:dyDescent="0.25">
      <c r="A13" s="11" t="s">
        <v>0</v>
      </c>
      <c r="B13" s="33"/>
      <c r="C13" s="33"/>
      <c r="D13" s="37"/>
      <c r="E13" s="38"/>
      <c r="F13" s="287"/>
      <c r="G13" s="288"/>
      <c r="H13" s="37"/>
      <c r="I13" s="34"/>
      <c r="J13" s="287"/>
      <c r="K13" s="288"/>
      <c r="L13" s="51"/>
      <c r="M13" s="52"/>
      <c r="N13" s="289"/>
      <c r="O13" s="290"/>
      <c r="P13" s="51"/>
      <c r="Q13" s="52"/>
      <c r="R13" s="289"/>
      <c r="S13" s="290"/>
      <c r="T13" s="62" t="s">
        <v>73</v>
      </c>
      <c r="U13" s="59"/>
      <c r="V13" s="60"/>
      <c r="W13" s="61"/>
      <c r="X13" s="61"/>
      <c r="Y13" s="61"/>
      <c r="Z13" s="61"/>
      <c r="AA13" s="61"/>
      <c r="AB13" s="61"/>
      <c r="AC13" s="61"/>
      <c r="AD13" s="10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3"/>
      <c r="AR13" s="83"/>
      <c r="AS13" s="83"/>
      <c r="AT13" s="83"/>
      <c r="AU13" s="83"/>
      <c r="AV13" s="83"/>
      <c r="AW13" s="84"/>
      <c r="AX13" s="84"/>
      <c r="AY13" s="84"/>
      <c r="AZ13" s="88"/>
      <c r="BA13" s="88"/>
      <c r="BB13" s="87" t="s">
        <v>14</v>
      </c>
      <c r="BC13" s="85">
        <f>J10</f>
        <v>0.75</v>
      </c>
      <c r="BD13" s="19"/>
    </row>
    <row r="14" spans="1:56" ht="15" x14ac:dyDescent="0.25">
      <c r="A14" s="11"/>
      <c r="B14" s="33"/>
      <c r="C14" s="33"/>
      <c r="D14" s="37"/>
      <c r="E14" s="38"/>
      <c r="F14" s="287" t="s">
        <v>83</v>
      </c>
      <c r="G14" s="288"/>
      <c r="H14" s="40"/>
      <c r="I14" s="39"/>
      <c r="J14" s="287" t="s">
        <v>83</v>
      </c>
      <c r="K14" s="288"/>
      <c r="L14" s="291" t="s">
        <v>92</v>
      </c>
      <c r="M14" s="289"/>
      <c r="N14" s="289" t="s">
        <v>83</v>
      </c>
      <c r="O14" s="290"/>
      <c r="P14" s="291" t="s">
        <v>84</v>
      </c>
      <c r="Q14" s="289"/>
      <c r="R14" s="289" t="s">
        <v>83</v>
      </c>
      <c r="S14" s="290"/>
      <c r="T14" s="63"/>
      <c r="U14" s="59"/>
      <c r="V14" s="60"/>
      <c r="W14" s="61"/>
      <c r="X14" s="61"/>
      <c r="Y14" s="61"/>
      <c r="Z14" s="61"/>
      <c r="AA14" s="61"/>
      <c r="AB14" s="61"/>
      <c r="AC14" s="61"/>
      <c r="AD14" s="10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3"/>
      <c r="AR14" s="83"/>
      <c r="AS14" s="83"/>
      <c r="AT14" s="83"/>
      <c r="AU14" s="83"/>
      <c r="AV14" s="83"/>
      <c r="AW14" s="84"/>
      <c r="AX14" s="84"/>
      <c r="AY14" s="84"/>
      <c r="AZ14" s="88"/>
      <c r="BA14" s="88"/>
      <c r="BB14" s="87" t="s">
        <v>13</v>
      </c>
      <c r="BC14" s="85">
        <f>J11</f>
        <v>2.5000000000000001E-3</v>
      </c>
      <c r="BD14" s="19"/>
    </row>
    <row r="15" spans="1:56" ht="15" x14ac:dyDescent="0.25">
      <c r="A15" s="11"/>
      <c r="B15" s="39" t="s">
        <v>7</v>
      </c>
      <c r="C15" s="39" t="s">
        <v>7</v>
      </c>
      <c r="D15" s="292" t="s">
        <v>58</v>
      </c>
      <c r="E15" s="287"/>
      <c r="F15" s="287" t="s">
        <v>66</v>
      </c>
      <c r="G15" s="288"/>
      <c r="H15" s="40"/>
      <c r="I15" s="39"/>
      <c r="J15" s="287" t="s">
        <v>66</v>
      </c>
      <c r="K15" s="288"/>
      <c r="L15" s="291" t="s">
        <v>65</v>
      </c>
      <c r="M15" s="289"/>
      <c r="N15" s="289" t="s">
        <v>91</v>
      </c>
      <c r="O15" s="290"/>
      <c r="P15" s="291" t="s">
        <v>65</v>
      </c>
      <c r="Q15" s="289"/>
      <c r="R15" s="289" t="s">
        <v>91</v>
      </c>
      <c r="S15" s="290"/>
      <c r="T15" s="64" t="s">
        <v>99</v>
      </c>
      <c r="U15" s="65" t="s">
        <v>99</v>
      </c>
      <c r="V15" s="65" t="s">
        <v>102</v>
      </c>
      <c r="W15" s="61"/>
      <c r="X15" s="66" t="s">
        <v>24</v>
      </c>
      <c r="Y15" s="66" t="s">
        <v>24</v>
      </c>
      <c r="Z15" s="66" t="s">
        <v>24</v>
      </c>
      <c r="AA15" s="66" t="s">
        <v>24</v>
      </c>
      <c r="AB15" s="66" t="s">
        <v>24</v>
      </c>
      <c r="AC15" s="66" t="s">
        <v>24</v>
      </c>
      <c r="AD15" s="10"/>
      <c r="AE15" s="89"/>
      <c r="AF15" s="84"/>
      <c r="AG15" s="84"/>
      <c r="AH15" s="84"/>
      <c r="AI15" s="84"/>
      <c r="AJ15" s="86" t="s">
        <v>25</v>
      </c>
      <c r="AK15" s="86" t="s">
        <v>25</v>
      </c>
      <c r="AL15" s="86" t="s">
        <v>25</v>
      </c>
      <c r="AM15" s="86" t="s">
        <v>25</v>
      </c>
      <c r="AN15" s="86" t="s">
        <v>25</v>
      </c>
      <c r="AO15" s="86" t="s">
        <v>25</v>
      </c>
      <c r="AP15" s="84"/>
      <c r="AQ15" s="83"/>
      <c r="AR15" s="83"/>
      <c r="AS15" s="83"/>
      <c r="AT15" s="83"/>
      <c r="AU15" s="83"/>
      <c r="AV15" s="83"/>
      <c r="AW15" s="84"/>
      <c r="AX15" s="84"/>
      <c r="AY15" s="84"/>
      <c r="AZ15" s="90"/>
      <c r="BA15" s="90"/>
      <c r="BB15" s="90"/>
      <c r="BC15" s="90"/>
    </row>
    <row r="16" spans="1:56" ht="16.5" x14ac:dyDescent="0.3">
      <c r="A16" s="8"/>
      <c r="B16" s="39" t="s">
        <v>54</v>
      </c>
      <c r="C16" s="39" t="s">
        <v>54</v>
      </c>
      <c r="D16" s="40" t="s">
        <v>89</v>
      </c>
      <c r="E16" s="39" t="s">
        <v>89</v>
      </c>
      <c r="F16" s="39" t="s">
        <v>8</v>
      </c>
      <c r="G16" s="39" t="s">
        <v>8</v>
      </c>
      <c r="H16" s="40" t="s">
        <v>32</v>
      </c>
      <c r="I16" s="39" t="s">
        <v>32</v>
      </c>
      <c r="J16" s="39" t="s">
        <v>55</v>
      </c>
      <c r="K16" s="39" t="s">
        <v>55</v>
      </c>
      <c r="L16" s="54"/>
      <c r="M16" s="53"/>
      <c r="N16" s="53"/>
      <c r="O16" s="53"/>
      <c r="P16" s="54"/>
      <c r="Q16" s="53"/>
      <c r="R16" s="53"/>
      <c r="S16" s="53"/>
      <c r="T16" s="67" t="s">
        <v>98</v>
      </c>
      <c r="U16" s="65" t="s">
        <v>98</v>
      </c>
      <c r="V16" s="65" t="s">
        <v>98</v>
      </c>
      <c r="W16" s="61"/>
      <c r="X16" s="66" t="s">
        <v>46</v>
      </c>
      <c r="Y16" s="66" t="s">
        <v>46</v>
      </c>
      <c r="Z16" s="66" t="s">
        <v>46</v>
      </c>
      <c r="AA16" s="66" t="s">
        <v>46</v>
      </c>
      <c r="AB16" s="66" t="s">
        <v>46</v>
      </c>
      <c r="AC16" s="66" t="s">
        <v>46</v>
      </c>
      <c r="AD16" s="10"/>
      <c r="AE16" s="91" t="s">
        <v>103</v>
      </c>
      <c r="AF16" s="91" t="s">
        <v>107</v>
      </c>
      <c r="AG16" s="91" t="s">
        <v>108</v>
      </c>
      <c r="AH16" s="91" t="s">
        <v>109</v>
      </c>
      <c r="AI16" s="84"/>
      <c r="AJ16" s="86" t="s">
        <v>46</v>
      </c>
      <c r="AK16" s="86" t="s">
        <v>46</v>
      </c>
      <c r="AL16" s="86" t="s">
        <v>46</v>
      </c>
      <c r="AM16" s="86" t="s">
        <v>46</v>
      </c>
      <c r="AN16" s="86" t="s">
        <v>46</v>
      </c>
      <c r="AO16" s="86" t="s">
        <v>46</v>
      </c>
      <c r="AP16" s="84"/>
      <c r="AQ16" s="83"/>
      <c r="AR16" s="83"/>
      <c r="AS16" s="83"/>
      <c r="AT16" s="83"/>
      <c r="AU16" s="83"/>
      <c r="AV16" s="83"/>
      <c r="AW16" s="84"/>
      <c r="AX16" s="84"/>
      <c r="AY16" s="84"/>
      <c r="AZ16" s="90"/>
      <c r="BA16" s="90"/>
      <c r="BB16" s="90"/>
      <c r="BC16" s="90"/>
    </row>
    <row r="17" spans="1:56" ht="15" x14ac:dyDescent="0.25">
      <c r="A17" s="10"/>
      <c r="B17" s="39"/>
      <c r="C17" s="39"/>
      <c r="D17" s="40" t="s">
        <v>88</v>
      </c>
      <c r="E17" s="39" t="s">
        <v>88</v>
      </c>
      <c r="F17" s="39"/>
      <c r="G17" s="39"/>
      <c r="H17" s="40" t="s">
        <v>53</v>
      </c>
      <c r="I17" s="39" t="s">
        <v>53</v>
      </c>
      <c r="J17" s="39"/>
      <c r="K17" s="39"/>
      <c r="L17" s="54" t="s">
        <v>54</v>
      </c>
      <c r="M17" s="53" t="s">
        <v>54</v>
      </c>
      <c r="N17" s="53" t="s">
        <v>8</v>
      </c>
      <c r="O17" s="53" t="s">
        <v>8</v>
      </c>
      <c r="P17" s="54" t="s">
        <v>93</v>
      </c>
      <c r="Q17" s="53" t="s">
        <v>93</v>
      </c>
      <c r="R17" s="53" t="s">
        <v>55</v>
      </c>
      <c r="S17" s="53" t="s">
        <v>55</v>
      </c>
      <c r="T17" s="67" t="s">
        <v>100</v>
      </c>
      <c r="U17" s="65" t="s">
        <v>101</v>
      </c>
      <c r="V17" s="59"/>
      <c r="W17" s="61"/>
      <c r="X17" s="66" t="s">
        <v>47</v>
      </c>
      <c r="Y17" s="66" t="s">
        <v>50</v>
      </c>
      <c r="Z17" s="66" t="s">
        <v>47</v>
      </c>
      <c r="AA17" s="66" t="s">
        <v>50</v>
      </c>
      <c r="AB17" s="66" t="s">
        <v>47</v>
      </c>
      <c r="AC17" s="66" t="s">
        <v>50</v>
      </c>
      <c r="AD17" s="10"/>
      <c r="AE17" s="91" t="s">
        <v>106</v>
      </c>
      <c r="AF17" s="91" t="s">
        <v>106</v>
      </c>
      <c r="AG17" s="91" t="s">
        <v>106</v>
      </c>
      <c r="AH17" s="92" t="s">
        <v>110</v>
      </c>
      <c r="AI17" s="84"/>
      <c r="AJ17" s="86" t="s">
        <v>47</v>
      </c>
      <c r="AK17" s="86" t="s">
        <v>50</v>
      </c>
      <c r="AL17" s="86" t="s">
        <v>47</v>
      </c>
      <c r="AM17" s="86" t="s">
        <v>50</v>
      </c>
      <c r="AN17" s="86" t="s">
        <v>47</v>
      </c>
      <c r="AO17" s="86" t="s">
        <v>50</v>
      </c>
      <c r="AP17" s="84"/>
      <c r="AQ17" s="83"/>
      <c r="AR17" s="83"/>
      <c r="AS17" s="83"/>
      <c r="AT17" s="83"/>
      <c r="AU17" s="83"/>
      <c r="AV17" s="83"/>
      <c r="AW17" s="91" t="s">
        <v>59</v>
      </c>
      <c r="AX17" s="91" t="s">
        <v>59</v>
      </c>
      <c r="AY17" s="84"/>
      <c r="AZ17" s="90"/>
      <c r="BA17" s="88"/>
      <c r="BB17" s="88" t="s">
        <v>84</v>
      </c>
      <c r="BC17" s="88" t="s">
        <v>84</v>
      </c>
    </row>
    <row r="18" spans="1:56" ht="15" x14ac:dyDescent="0.25">
      <c r="A18" s="12" t="s">
        <v>0</v>
      </c>
      <c r="B18" s="39" t="s">
        <v>10</v>
      </c>
      <c r="C18" s="39" t="s">
        <v>11</v>
      </c>
      <c r="D18" s="40"/>
      <c r="E18" s="39"/>
      <c r="F18" s="39"/>
      <c r="G18" s="39"/>
      <c r="H18" s="40" t="s">
        <v>57</v>
      </c>
      <c r="I18" s="39" t="s">
        <v>57</v>
      </c>
      <c r="J18" s="39" t="s">
        <v>10</v>
      </c>
      <c r="K18" s="39" t="s">
        <v>11</v>
      </c>
      <c r="L18" s="54" t="s">
        <v>8</v>
      </c>
      <c r="M18" s="53" t="s">
        <v>8</v>
      </c>
      <c r="N18" s="53"/>
      <c r="O18" s="53"/>
      <c r="P18" s="54" t="s">
        <v>94</v>
      </c>
      <c r="Q18" s="53" t="s">
        <v>94</v>
      </c>
      <c r="R18" s="53"/>
      <c r="S18" s="53"/>
      <c r="T18" s="67" t="s">
        <v>24</v>
      </c>
      <c r="U18" s="65" t="s">
        <v>24</v>
      </c>
      <c r="V18" s="65" t="s">
        <v>24</v>
      </c>
      <c r="W18" s="66"/>
      <c r="X18" s="66" t="s">
        <v>49</v>
      </c>
      <c r="Y18" s="66" t="s">
        <v>49</v>
      </c>
      <c r="Z18" s="66" t="s">
        <v>51</v>
      </c>
      <c r="AA18" s="66" t="s">
        <v>51</v>
      </c>
      <c r="AB18" s="66" t="s">
        <v>52</v>
      </c>
      <c r="AC18" s="66" t="s">
        <v>52</v>
      </c>
      <c r="AD18" s="23"/>
      <c r="AE18" s="91" t="s">
        <v>104</v>
      </c>
      <c r="AF18" s="91" t="s">
        <v>101</v>
      </c>
      <c r="AG18" s="91" t="s">
        <v>101</v>
      </c>
      <c r="AH18" s="91" t="s">
        <v>104</v>
      </c>
      <c r="AI18" s="91"/>
      <c r="AJ18" s="86" t="s">
        <v>49</v>
      </c>
      <c r="AK18" s="86" t="s">
        <v>49</v>
      </c>
      <c r="AL18" s="86" t="s">
        <v>51</v>
      </c>
      <c r="AM18" s="86" t="s">
        <v>51</v>
      </c>
      <c r="AN18" s="86" t="s">
        <v>52</v>
      </c>
      <c r="AO18" s="86" t="s">
        <v>52</v>
      </c>
      <c r="AP18" s="91"/>
      <c r="AQ18" s="88"/>
      <c r="AR18" s="88"/>
      <c r="AS18" s="88"/>
      <c r="AT18" s="88"/>
      <c r="AU18" s="88"/>
      <c r="AV18" s="88"/>
      <c r="AW18" s="91" t="s">
        <v>111</v>
      </c>
      <c r="AX18" s="91" t="s">
        <v>111</v>
      </c>
      <c r="AY18" s="91"/>
      <c r="AZ18" s="88" t="s">
        <v>59</v>
      </c>
      <c r="BA18" s="88" t="s">
        <v>59</v>
      </c>
      <c r="BB18" s="88" t="s">
        <v>59</v>
      </c>
      <c r="BC18" s="88" t="s">
        <v>59</v>
      </c>
      <c r="BD18" s="19"/>
    </row>
    <row r="19" spans="1:56" ht="15" x14ac:dyDescent="0.25">
      <c r="A19" s="12"/>
      <c r="B19" s="39" t="s">
        <v>19</v>
      </c>
      <c r="C19" s="39" t="s">
        <v>19</v>
      </c>
      <c r="D19" s="40" t="s">
        <v>21</v>
      </c>
      <c r="E19" s="39" t="s">
        <v>22</v>
      </c>
      <c r="F19" s="39" t="s">
        <v>21</v>
      </c>
      <c r="G19" s="39" t="s">
        <v>22</v>
      </c>
      <c r="H19" s="40" t="s">
        <v>21</v>
      </c>
      <c r="I19" s="39" t="s">
        <v>22</v>
      </c>
      <c r="J19" s="39" t="s">
        <v>21</v>
      </c>
      <c r="K19" s="39" t="s">
        <v>22</v>
      </c>
      <c r="L19" s="54" t="s">
        <v>21</v>
      </c>
      <c r="M19" s="53" t="s">
        <v>22</v>
      </c>
      <c r="N19" s="53" t="s">
        <v>21</v>
      </c>
      <c r="O19" s="53" t="s">
        <v>22</v>
      </c>
      <c r="P19" s="54" t="s">
        <v>21</v>
      </c>
      <c r="Q19" s="53" t="s">
        <v>22</v>
      </c>
      <c r="R19" s="53" t="s">
        <v>21</v>
      </c>
      <c r="S19" s="53" t="s">
        <v>22</v>
      </c>
      <c r="T19" s="68" t="s">
        <v>23</v>
      </c>
      <c r="U19" s="69" t="s">
        <v>23</v>
      </c>
      <c r="V19" s="69" t="s">
        <v>23</v>
      </c>
      <c r="W19" s="70"/>
      <c r="X19" s="66" t="s">
        <v>48</v>
      </c>
      <c r="Y19" s="66" t="s">
        <v>48</v>
      </c>
      <c r="Z19" s="66" t="s">
        <v>48</v>
      </c>
      <c r="AA19" s="66" t="s">
        <v>48</v>
      </c>
      <c r="AB19" s="66" t="s">
        <v>48</v>
      </c>
      <c r="AC19" s="66" t="s">
        <v>48</v>
      </c>
      <c r="AD19" s="24"/>
      <c r="AE19" s="91" t="s">
        <v>105</v>
      </c>
      <c r="AF19" s="91" t="s">
        <v>105</v>
      </c>
      <c r="AG19" s="91" t="s">
        <v>102</v>
      </c>
      <c r="AH19" s="91" t="s">
        <v>102</v>
      </c>
      <c r="AI19" s="92"/>
      <c r="AJ19" s="86" t="s">
        <v>48</v>
      </c>
      <c r="AK19" s="86" t="s">
        <v>48</v>
      </c>
      <c r="AL19" s="86" t="s">
        <v>48</v>
      </c>
      <c r="AM19" s="86" t="s">
        <v>48</v>
      </c>
      <c r="AN19" s="86" t="s">
        <v>48</v>
      </c>
      <c r="AO19" s="86" t="s">
        <v>48</v>
      </c>
      <c r="AP19" s="92"/>
      <c r="AQ19" s="88"/>
      <c r="AR19" s="88"/>
      <c r="AS19" s="88"/>
      <c r="AT19" s="88"/>
      <c r="AU19" s="88"/>
      <c r="AV19" s="88"/>
      <c r="AW19" s="91" t="s">
        <v>112</v>
      </c>
      <c r="AX19" s="91" t="s">
        <v>112</v>
      </c>
      <c r="AY19" s="91"/>
      <c r="AZ19" s="88" t="s">
        <v>6</v>
      </c>
      <c r="BA19" s="88" t="s">
        <v>6</v>
      </c>
      <c r="BB19" s="88" t="s">
        <v>56</v>
      </c>
      <c r="BC19" s="88" t="s">
        <v>56</v>
      </c>
      <c r="BD19" s="19"/>
    </row>
    <row r="20" spans="1:56" ht="16.5" x14ac:dyDescent="0.3">
      <c r="A20" s="12" t="s">
        <v>3</v>
      </c>
      <c r="B20" s="47" t="s">
        <v>75</v>
      </c>
      <c r="C20" s="47" t="s">
        <v>76</v>
      </c>
      <c r="D20" s="41" t="s">
        <v>77</v>
      </c>
      <c r="E20" s="42" t="s">
        <v>78</v>
      </c>
      <c r="F20" s="38"/>
      <c r="G20" s="38"/>
      <c r="H20" s="40"/>
      <c r="I20" s="34"/>
      <c r="J20" s="34"/>
      <c r="K20" s="34"/>
      <c r="L20" s="55"/>
      <c r="M20" s="56"/>
      <c r="N20" s="52"/>
      <c r="O20" s="52"/>
      <c r="P20" s="55"/>
      <c r="Q20" s="56"/>
      <c r="R20" s="52"/>
      <c r="S20" s="52"/>
      <c r="T20" s="67" t="s">
        <v>17</v>
      </c>
      <c r="U20" s="65" t="s">
        <v>18</v>
      </c>
      <c r="V20" s="65" t="s">
        <v>5</v>
      </c>
      <c r="W20" s="66"/>
      <c r="X20" s="66" t="s">
        <v>23</v>
      </c>
      <c r="Y20" s="66" t="s">
        <v>23</v>
      </c>
      <c r="Z20" s="66" t="s">
        <v>23</v>
      </c>
      <c r="AA20" s="66" t="s">
        <v>23</v>
      </c>
      <c r="AB20" s="66" t="s">
        <v>23</v>
      </c>
      <c r="AC20" s="66" t="s">
        <v>23</v>
      </c>
      <c r="AD20" s="23"/>
      <c r="AE20" s="91" t="s">
        <v>25</v>
      </c>
      <c r="AF20" s="91" t="s">
        <v>25</v>
      </c>
      <c r="AG20" s="91" t="s">
        <v>25</v>
      </c>
      <c r="AH20" s="91" t="s">
        <v>25</v>
      </c>
      <c r="AI20" s="91"/>
      <c r="AJ20" s="86" t="s">
        <v>23</v>
      </c>
      <c r="AK20" s="86" t="s">
        <v>23</v>
      </c>
      <c r="AL20" s="86" t="s">
        <v>23</v>
      </c>
      <c r="AM20" s="86" t="s">
        <v>23</v>
      </c>
      <c r="AN20" s="86" t="s">
        <v>23</v>
      </c>
      <c r="AO20" s="86" t="s">
        <v>23</v>
      </c>
      <c r="AP20" s="91"/>
      <c r="AQ20" s="93" t="s">
        <v>67</v>
      </c>
      <c r="AR20" s="93" t="s">
        <v>68</v>
      </c>
      <c r="AS20" s="93" t="s">
        <v>69</v>
      </c>
      <c r="AT20" s="93" t="s">
        <v>70</v>
      </c>
      <c r="AU20" s="93" t="s">
        <v>71</v>
      </c>
      <c r="AV20" s="93" t="s">
        <v>72</v>
      </c>
      <c r="AW20" s="93" t="s">
        <v>77</v>
      </c>
      <c r="AX20" s="93" t="s">
        <v>78</v>
      </c>
      <c r="AY20" s="94"/>
      <c r="AZ20" s="88" t="s">
        <v>21</v>
      </c>
      <c r="BA20" s="88" t="s">
        <v>22</v>
      </c>
      <c r="BB20" s="88" t="s">
        <v>21</v>
      </c>
      <c r="BC20" s="88" t="s">
        <v>22</v>
      </c>
      <c r="BD20" s="19"/>
    </row>
    <row r="21" spans="1:56" x14ac:dyDescent="0.2">
      <c r="B21" s="38"/>
      <c r="C21" s="38"/>
      <c r="D21" s="37"/>
      <c r="E21" s="38"/>
      <c r="F21" s="38"/>
      <c r="G21" s="38"/>
      <c r="H21" s="37"/>
      <c r="I21" s="38"/>
      <c r="J21" s="38"/>
      <c r="K21" s="38"/>
      <c r="L21" s="51"/>
      <c r="M21" s="52"/>
      <c r="N21" s="52"/>
      <c r="O21" s="52"/>
      <c r="P21" s="51"/>
      <c r="Q21" s="52"/>
      <c r="R21" s="52"/>
      <c r="S21" s="52"/>
      <c r="T21" s="71"/>
      <c r="U21" s="72"/>
      <c r="V21" s="72"/>
      <c r="W21" s="73"/>
      <c r="X21" s="73"/>
      <c r="Y21" s="73"/>
      <c r="Z21" s="73"/>
      <c r="AA21" s="73"/>
      <c r="AB21" s="73"/>
      <c r="AC21" s="73"/>
      <c r="AE21" s="89"/>
      <c r="AF21" s="89"/>
      <c r="AG21" s="89"/>
      <c r="AH21" s="89"/>
      <c r="AI21" s="89"/>
      <c r="AJ21" s="95"/>
      <c r="AK21" s="95"/>
      <c r="AL21" s="95"/>
      <c r="AM21" s="95"/>
      <c r="AN21" s="95"/>
      <c r="AO21" s="95"/>
      <c r="AP21" s="89"/>
      <c r="AQ21" s="90"/>
      <c r="AR21" s="90"/>
      <c r="AS21" s="90"/>
      <c r="AT21" s="90"/>
      <c r="AU21" s="90"/>
      <c r="AV21" s="90"/>
      <c r="AW21" s="89"/>
      <c r="AX21" s="89"/>
      <c r="AY21" s="89"/>
      <c r="AZ21" s="90"/>
      <c r="BA21" s="90"/>
      <c r="BB21" s="90"/>
      <c r="BC21" s="90"/>
    </row>
    <row r="22" spans="1:56" x14ac:dyDescent="0.2">
      <c r="A22" s="6">
        <v>44562</v>
      </c>
      <c r="B22" s="38"/>
      <c r="C22" s="38"/>
      <c r="D22" s="37"/>
      <c r="E22" s="38"/>
      <c r="F22" s="38"/>
      <c r="G22" s="38"/>
      <c r="H22" s="37"/>
      <c r="I22" s="38"/>
      <c r="J22" s="38"/>
      <c r="K22" s="38"/>
      <c r="L22" s="51"/>
      <c r="M22" s="52"/>
      <c r="N22" s="52"/>
      <c r="O22" s="52"/>
      <c r="P22" s="51"/>
      <c r="Q22" s="52"/>
      <c r="R22" s="52"/>
      <c r="S22" s="52"/>
      <c r="T22" s="74">
        <v>1.7000000000000001E-2</v>
      </c>
      <c r="U22" s="75">
        <v>2.07E-2</v>
      </c>
      <c r="V22" s="75">
        <v>3.3000000000000004E-3</v>
      </c>
      <c r="W22" s="76"/>
      <c r="X22" s="77">
        <v>1.788E-2</v>
      </c>
      <c r="Y22" s="77">
        <v>2.069E-2</v>
      </c>
      <c r="Z22" s="77">
        <v>2.3189999999999999E-2</v>
      </c>
      <c r="AA22" s="77">
        <v>2.9230000000000003E-2</v>
      </c>
      <c r="AB22" s="77">
        <v>3.082E-2</v>
      </c>
      <c r="AC22" s="77">
        <v>3.7310000000000003E-2</v>
      </c>
      <c r="AD22" s="13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0"/>
      <c r="AR22" s="90"/>
      <c r="AS22" s="90"/>
      <c r="AT22" s="90"/>
      <c r="AU22" s="90"/>
      <c r="AV22" s="90"/>
      <c r="AW22" s="96"/>
      <c r="AX22" s="96"/>
      <c r="AY22" s="96"/>
      <c r="AZ22" s="90"/>
      <c r="BA22" s="90"/>
      <c r="BB22" s="90"/>
      <c r="BC22" s="90"/>
    </row>
    <row r="23" spans="1:56" x14ac:dyDescent="0.2">
      <c r="A23" s="6">
        <f t="shared" ref="A23:A39" si="0">DATE(YEAR(A22), MONTH(A22)+1, DAY(A22))</f>
        <v>44593</v>
      </c>
      <c r="B23" s="37">
        <f>ROUND(AZ23,3)</f>
        <v>2.5000000000000001E-2</v>
      </c>
      <c r="C23" s="38">
        <f>ROUND(BA23,3)</f>
        <v>3.4000000000000002E-2</v>
      </c>
      <c r="D23" s="43">
        <f>ROUND(AW23,3)</f>
        <v>1.7000000000000001E-2</v>
      </c>
      <c r="E23" s="44">
        <f>ROUND(AX23,3)</f>
        <v>1.7000000000000001E-2</v>
      </c>
      <c r="F23" s="38">
        <f t="shared" ref="F23:F62" si="1">(1+B23)/(1+D23)-1</f>
        <v>7.8662733529990536E-3</v>
      </c>
      <c r="G23" s="38">
        <f t="shared" ref="G23:G62" si="2">(1+C23)/(1+E23)-1</f>
        <v>1.6715830875122961E-2</v>
      </c>
      <c r="H23" s="37">
        <f>ROUND(BB23,3)</f>
        <v>1.0999999999999999E-2</v>
      </c>
      <c r="I23" s="38">
        <f>ROUND(BC23,3)</f>
        <v>1.0999999999999999E-2</v>
      </c>
      <c r="J23" s="38">
        <f t="shared" ref="J23:J62" si="3">(1+B23)/(1+H23)-1</f>
        <v>1.3847675568743778E-2</v>
      </c>
      <c r="K23" s="38">
        <f t="shared" ref="K23:K62" si="4">(1+C23)/(1+I23)-1</f>
        <v>2.2749752720079286E-2</v>
      </c>
      <c r="L23" s="51">
        <f>ROUND((1+AZ23)/(1+AW23)-1,3)</f>
        <v>7.0000000000000001E-3</v>
      </c>
      <c r="M23" s="52">
        <f>ROUND((1+BA23)/(1+AX23)-1,3)</f>
        <v>1.6E-2</v>
      </c>
      <c r="N23" s="52">
        <f t="shared" ref="N23:N62" si="5">(1+B23)/(1+L23)-1</f>
        <v>1.7874875868917561E-2</v>
      </c>
      <c r="O23" s="52">
        <f t="shared" ref="O23:O62" si="6">(1+C23)/(1+M23)-1</f>
        <v>1.7716535433070835E-2</v>
      </c>
      <c r="P23" s="51">
        <f>ROUND((1+AZ23)/(1+BB23)-1,3)</f>
        <v>1.4E-2</v>
      </c>
      <c r="Q23" s="52">
        <f>ROUND((1+BA23)/(1+BC23)-1,3)</f>
        <v>2.3E-2</v>
      </c>
      <c r="R23" s="52">
        <f t="shared" ref="R23:R62" si="7">(1+B23)/(1+P23)-1</f>
        <v>1.0848126232741562E-2</v>
      </c>
      <c r="S23" s="52">
        <f t="shared" ref="S23:S62" si="8">(1+C23)/(1+Q23)-1</f>
        <v>1.0752688172043223E-2</v>
      </c>
      <c r="T23" s="74">
        <v>1.8100000000000002E-2</v>
      </c>
      <c r="U23" s="75">
        <v>2.23E-2</v>
      </c>
      <c r="V23" s="75">
        <v>5.6000000000000008E-3</v>
      </c>
      <c r="W23" s="76"/>
      <c r="X23" s="77">
        <v>1.9190000000000002E-2</v>
      </c>
      <c r="Y23" s="77">
        <v>2.2360000000000001E-2</v>
      </c>
      <c r="Z23" s="77">
        <v>2.5350000000000001E-2</v>
      </c>
      <c r="AA23" s="77">
        <v>3.1989999999999998E-2</v>
      </c>
      <c r="AB23" s="77">
        <v>3.4110000000000001E-2</v>
      </c>
      <c r="AC23" s="77">
        <v>4.0309999999999999E-2</v>
      </c>
      <c r="AD23" s="13"/>
      <c r="AE23" s="90">
        <f t="shared" ref="AE23:AE62" si="9">(((1+(T22/2))^2)-1)</f>
        <v>1.7072250000000011E-2</v>
      </c>
      <c r="AF23" s="90">
        <f t="shared" ref="AF23:AF62" si="10">(((1+(U22/2))^2)-1)</f>
        <v>2.0807122500000164E-2</v>
      </c>
      <c r="AG23" s="90">
        <f t="shared" ref="AG23:AG62" si="11">(((1+(V22/2))^2)-1)</f>
        <v>3.302722499999966E-3</v>
      </c>
      <c r="AH23" s="90">
        <f>((1+AG23)*(1+AE23)/(1+AF23))-1</f>
        <v>-3.6810587183144783E-4</v>
      </c>
      <c r="AI23" s="95"/>
      <c r="AJ23" s="95">
        <f t="shared" ref="AJ23:AJ62" si="12">(1+(X22/2))^2-1</f>
        <v>1.7959923599999872E-2</v>
      </c>
      <c r="AK23" s="95">
        <f t="shared" ref="AK23:AK62" si="13">(1+(Y22/2))^2-1</f>
        <v>2.0797019025000196E-2</v>
      </c>
      <c r="AL23" s="95">
        <f t="shared" ref="AL23:AL62" si="14">(1+(Z22/2))^2-1</f>
        <v>2.3324444025000002E-2</v>
      </c>
      <c r="AM23" s="95">
        <f t="shared" ref="AM23:AM62" si="15">(1+(AA22/2))^2-1</f>
        <v>2.9443598225000089E-2</v>
      </c>
      <c r="AN23" s="95">
        <f t="shared" ref="AN23:AN62" si="16">(1+(AB22/2))^2-1</f>
        <v>3.1057468099999763E-2</v>
      </c>
      <c r="AO23" s="95">
        <f t="shared" ref="AO23:AO62" si="17">(1+(AC22/2))^2-1</f>
        <v>3.7658009025000272E-2</v>
      </c>
      <c r="AP23" s="95"/>
      <c r="AQ23" s="90">
        <f t="shared" ref="AQ23:AQ62" si="18">MAX(AL23-AJ23,0)</f>
        <v>5.3645204250001299E-3</v>
      </c>
      <c r="AR23" s="90">
        <f t="shared" ref="AR23:AR62" si="19">MAX(AN23-AJ23,0)</f>
        <v>1.3097544499999891E-2</v>
      </c>
      <c r="AS23" s="90">
        <f t="shared" ref="AS23:AS62" si="20">MAX(AM23-AK23,0)</f>
        <v>8.6465791999998931E-3</v>
      </c>
      <c r="AT23" s="90">
        <f t="shared" ref="AT23:AT62" si="21">MAX(AO23-AK23,0)</f>
        <v>1.6860990000000076E-2</v>
      </c>
      <c r="AU23" s="90">
        <f>MIN(0.015,((0.667*AQ23)+(0.333*AR23)))</f>
        <v>7.9396174419750516E-3</v>
      </c>
      <c r="AV23" s="90">
        <f>MIN(0.015,((0.667*AS23)+(0.333*AT23)))</f>
        <v>1.1381977996399954E-2</v>
      </c>
      <c r="AW23" s="90">
        <f>(1+AE23)/(1+AH23)-1</f>
        <v>1.7446778133306973E-2</v>
      </c>
      <c r="AX23" s="97">
        <f>(1+AF23+0.5*(AF23-AE23))/(1+AG23+0.5*(AG23-AH23))-1</f>
        <v>1.7446778133306973E-2</v>
      </c>
      <c r="AY23" s="96"/>
      <c r="AZ23" s="90">
        <f t="shared" ref="AZ23:AZ62" si="22">MAX(AE23+AU23,0)</f>
        <v>2.5011867441975061E-2</v>
      </c>
      <c r="BA23" s="90">
        <f t="shared" ref="BA23:BA62" si="23">MAX(AF23 +(0.5*(AF23-AE23)) + AV23,0)</f>
        <v>3.405653674640019E-2</v>
      </c>
      <c r="BB23" s="90">
        <f>MAX(AW23*$BC$13-$BC$14,0)</f>
        <v>1.0585083599980229E-2</v>
      </c>
      <c r="BC23" s="90">
        <f>MAX(AX23*$BC$13-$BC$14,0)</f>
        <v>1.0585083599980229E-2</v>
      </c>
    </row>
    <row r="24" spans="1:56" x14ac:dyDescent="0.2">
      <c r="A24" s="6">
        <f t="shared" si="0"/>
        <v>44621</v>
      </c>
      <c r="B24" s="37">
        <f t="shared" ref="B24:B62" si="24">ROUND(AZ24,3)</f>
        <v>2.7E-2</v>
      </c>
      <c r="C24" s="38">
        <f t="shared" ref="C24:C62" si="25">ROUND(BA24,3)</f>
        <v>3.6999999999999998E-2</v>
      </c>
      <c r="D24" s="43">
        <f t="shared" ref="D24:D62" si="26">ROUND(AW24,3)</f>
        <v>1.7000000000000001E-2</v>
      </c>
      <c r="E24" s="44">
        <f t="shared" ref="E24:E62" si="27">ROUND(AX24,3)</f>
        <v>1.7000000000000001E-2</v>
      </c>
      <c r="F24" s="38">
        <f t="shared" si="1"/>
        <v>9.8328416912487615E-3</v>
      </c>
      <c r="G24" s="38">
        <f t="shared" si="2"/>
        <v>1.9665683382497523E-2</v>
      </c>
      <c r="H24" s="37">
        <f t="shared" ref="H24:H62" si="28">ROUND(BB24,3)</f>
        <v>0.01</v>
      </c>
      <c r="I24" s="38">
        <f t="shared" ref="I24:I62" si="29">ROUND(BC24,3)</f>
        <v>0.01</v>
      </c>
      <c r="J24" s="38">
        <f t="shared" si="3"/>
        <v>1.6831683168316847E-2</v>
      </c>
      <c r="K24" s="38">
        <f t="shared" si="4"/>
        <v>2.6732673267326756E-2</v>
      </c>
      <c r="L24" s="51">
        <f t="shared" ref="L24:L61" si="30">ROUND((1+AZ24)/(1+AW24)-1,3)</f>
        <v>0.01</v>
      </c>
      <c r="M24" s="52">
        <f t="shared" ref="M24:M62" si="31">ROUND((1+BA24)/(1+AX24)-1,3)</f>
        <v>0.02</v>
      </c>
      <c r="N24" s="52">
        <f t="shared" si="5"/>
        <v>1.6831683168316847E-2</v>
      </c>
      <c r="O24" s="52">
        <f t="shared" si="6"/>
        <v>1.6666666666666607E-2</v>
      </c>
      <c r="P24" s="51">
        <f>ROUND((1+AZ24)/(1+BB24)-1,3)</f>
        <v>1.7000000000000001E-2</v>
      </c>
      <c r="Q24" s="52">
        <f>ROUND((1+BA24)/(1+BC24)-1,3)</f>
        <v>2.7E-2</v>
      </c>
      <c r="R24" s="52">
        <f t="shared" si="7"/>
        <v>9.8328416912487615E-3</v>
      </c>
      <c r="S24" s="52">
        <f t="shared" si="8"/>
        <v>9.7370983446933845E-3</v>
      </c>
      <c r="T24" s="74">
        <v>2.4100000000000003E-2</v>
      </c>
      <c r="U24" s="75">
        <v>2.4100000000000003E-2</v>
      </c>
      <c r="V24" s="75">
        <v>5.7999999999999996E-3</v>
      </c>
      <c r="W24" s="76"/>
      <c r="X24" s="77">
        <v>2.4209999999999999E-2</v>
      </c>
      <c r="Y24" s="77">
        <v>2.445E-2</v>
      </c>
      <c r="Z24" s="77">
        <v>3.024E-2</v>
      </c>
      <c r="AA24" s="77">
        <v>3.3530000000000004E-2</v>
      </c>
      <c r="AB24" s="77">
        <v>4.0490000000000005E-2</v>
      </c>
      <c r="AC24" s="77">
        <v>4.2889999999999998E-2</v>
      </c>
      <c r="AD24" s="13"/>
      <c r="AE24" s="90">
        <f t="shared" si="9"/>
        <v>1.8181902500000069E-2</v>
      </c>
      <c r="AF24" s="90">
        <f t="shared" si="10"/>
        <v>2.2424322500000038E-2</v>
      </c>
      <c r="AG24" s="90">
        <f t="shared" si="11"/>
        <v>5.6078399999999196E-3</v>
      </c>
      <c r="AH24" s="90">
        <f t="shared" ref="AH24:AH52" si="32">((1+AG24)*(1+AE24)/(1+AF24))-1</f>
        <v>1.4351978604416615E-3</v>
      </c>
      <c r="AI24" s="95"/>
      <c r="AJ24" s="95">
        <f t="shared" si="12"/>
        <v>1.928206402499999E-2</v>
      </c>
      <c r="AK24" s="95">
        <f t="shared" si="13"/>
        <v>2.2484992399999904E-2</v>
      </c>
      <c r="AL24" s="95">
        <f t="shared" si="14"/>
        <v>2.5510655624999989E-2</v>
      </c>
      <c r="AM24" s="95">
        <f t="shared" si="15"/>
        <v>3.2245840024999861E-2</v>
      </c>
      <c r="AN24" s="95">
        <f t="shared" si="16"/>
        <v>3.4400873025000056E-2</v>
      </c>
      <c r="AO24" s="95">
        <f t="shared" si="17"/>
        <v>4.0716224024999859E-2</v>
      </c>
      <c r="AP24" s="95"/>
      <c r="AQ24" s="90">
        <f t="shared" si="18"/>
        <v>6.2285915999999997E-3</v>
      </c>
      <c r="AR24" s="90">
        <f t="shared" si="19"/>
        <v>1.5118809000000066E-2</v>
      </c>
      <c r="AS24" s="90">
        <f t="shared" si="20"/>
        <v>9.7608476249999576E-3</v>
      </c>
      <c r="AT24" s="90">
        <f t="shared" si="21"/>
        <v>1.8231231624999955E-2</v>
      </c>
      <c r="AU24" s="90">
        <f t="shared" ref="AU24:AU62" si="33">MIN(0.015,((0.667*AQ24)+(0.333*AR24)))</f>
        <v>9.1890339942000219E-3</v>
      </c>
      <c r="AV24" s="90">
        <f t="shared" ref="AV24:AV62" si="34">MIN(0.015,((0.667*AS24)+(0.333*AT24)))</f>
        <v>1.2581485496999957E-2</v>
      </c>
      <c r="AW24" s="90">
        <f t="shared" ref="AW24:AW62" si="35">(1+AE24)/(1+AH24)-1</f>
        <v>1.6722704250197618E-2</v>
      </c>
      <c r="AX24" s="97">
        <f t="shared" ref="AX24:AX62" si="36">(1+AF24+0.5*(AF24-AE24))/(1+AG24+0.5*(AG24-AH24))-1</f>
        <v>1.6722704250197395E-2</v>
      </c>
      <c r="AY24" s="96"/>
      <c r="AZ24" s="90">
        <f t="shared" si="22"/>
        <v>2.7370936494200089E-2</v>
      </c>
      <c r="BA24" s="90">
        <f t="shared" si="23"/>
        <v>3.7127017996999981E-2</v>
      </c>
      <c r="BB24" s="90">
        <f t="shared" ref="BB24:BB62" si="37">MAX(AW24*$BC$13-$BC$14,0)</f>
        <v>1.0042028187648213E-2</v>
      </c>
      <c r="BC24" s="90">
        <f t="shared" ref="BC24:BC62" si="38">MAX(AX24*$BC$13-$BC$14,0)</f>
        <v>1.0042028187648046E-2</v>
      </c>
    </row>
    <row r="25" spans="1:56" x14ac:dyDescent="0.2">
      <c r="A25" s="6">
        <f t="shared" si="0"/>
        <v>44652</v>
      </c>
      <c r="B25" s="37">
        <f t="shared" si="24"/>
        <v>3.4000000000000002E-2</v>
      </c>
      <c r="C25" s="38">
        <f t="shared" si="25"/>
        <v>3.6999999999999998E-2</v>
      </c>
      <c r="D25" s="43">
        <f t="shared" si="26"/>
        <v>1.7999999999999999E-2</v>
      </c>
      <c r="E25" s="44">
        <f t="shared" si="27"/>
        <v>1.7999999999999999E-2</v>
      </c>
      <c r="F25" s="38">
        <f t="shared" si="1"/>
        <v>1.5717092337917515E-2</v>
      </c>
      <c r="G25" s="38">
        <f t="shared" si="2"/>
        <v>1.8664047151276897E-2</v>
      </c>
      <c r="H25" s="37">
        <f t="shared" si="28"/>
        <v>1.0999999999999999E-2</v>
      </c>
      <c r="I25" s="38">
        <f t="shared" si="29"/>
        <v>1.0999999999999999E-2</v>
      </c>
      <c r="J25" s="38">
        <f t="shared" si="3"/>
        <v>2.2749752720079286E-2</v>
      </c>
      <c r="K25" s="38">
        <f t="shared" si="4"/>
        <v>2.5717111770524159E-2</v>
      </c>
      <c r="L25" s="51">
        <f t="shared" si="30"/>
        <v>1.4999999999999999E-2</v>
      </c>
      <c r="M25" s="52">
        <f t="shared" si="31"/>
        <v>1.7999999999999999E-2</v>
      </c>
      <c r="N25" s="52">
        <f t="shared" si="5"/>
        <v>1.8719211822660231E-2</v>
      </c>
      <c r="O25" s="52">
        <f t="shared" si="6"/>
        <v>1.8664047151276897E-2</v>
      </c>
      <c r="P25" s="51">
        <f t="shared" ref="P25:P62" si="39">ROUND((1+AZ25)/(1+BB25)-1,3)</f>
        <v>2.1999999999999999E-2</v>
      </c>
      <c r="Q25" s="52">
        <f t="shared" ref="Q25:Q62" si="40">ROUND((1+BA25)/(1+BC25)-1,3)</f>
        <v>2.5000000000000001E-2</v>
      </c>
      <c r="R25" s="52">
        <f t="shared" si="7"/>
        <v>1.1741682974559797E-2</v>
      </c>
      <c r="S25" s="52">
        <f t="shared" si="8"/>
        <v>1.1707317073170742E-2</v>
      </c>
      <c r="T25" s="74">
        <v>2.6400000000000003E-2</v>
      </c>
      <c r="U25" s="75">
        <v>2.7900000000000001E-2</v>
      </c>
      <c r="V25" s="75">
        <v>9.1000000000000004E-3</v>
      </c>
      <c r="W25" s="76"/>
      <c r="X25" s="77">
        <v>2.7549999999999998E-2</v>
      </c>
      <c r="Y25" s="77">
        <v>2.8199999999999999E-2</v>
      </c>
      <c r="Z25" s="77">
        <v>3.3480000000000003E-2</v>
      </c>
      <c r="AA25" s="77">
        <v>3.7819999999999999E-2</v>
      </c>
      <c r="AB25" s="77">
        <v>4.4760000000000001E-2</v>
      </c>
      <c r="AC25" s="77">
        <v>4.8320000000000002E-2</v>
      </c>
      <c r="AD25" s="13"/>
      <c r="AE25" s="90">
        <f t="shared" si="9"/>
        <v>2.424520249999973E-2</v>
      </c>
      <c r="AF25" s="90">
        <f t="shared" si="10"/>
        <v>2.424520249999973E-2</v>
      </c>
      <c r="AG25" s="90">
        <f t="shared" si="11"/>
        <v>5.808409999999764E-3</v>
      </c>
      <c r="AH25" s="90">
        <f t="shared" si="32"/>
        <v>5.808409999999764E-3</v>
      </c>
      <c r="AI25" s="95"/>
      <c r="AJ25" s="95">
        <f t="shared" si="12"/>
        <v>2.4356531025000017E-2</v>
      </c>
      <c r="AK25" s="95">
        <f t="shared" si="13"/>
        <v>2.4599450624999797E-2</v>
      </c>
      <c r="AL25" s="95">
        <f t="shared" si="14"/>
        <v>3.0468614400000149E-2</v>
      </c>
      <c r="AM25" s="95">
        <f t="shared" si="15"/>
        <v>3.3811065224999881E-2</v>
      </c>
      <c r="AN25" s="95">
        <f t="shared" si="16"/>
        <v>4.0899860025000123E-2</v>
      </c>
      <c r="AO25" s="95">
        <f t="shared" si="17"/>
        <v>4.3349888024999839E-2</v>
      </c>
      <c r="AP25" s="95"/>
      <c r="AQ25" s="90">
        <f t="shared" si="18"/>
        <v>6.1120833750001324E-3</v>
      </c>
      <c r="AR25" s="90">
        <f t="shared" si="19"/>
        <v>1.6543329000000107E-2</v>
      </c>
      <c r="AS25" s="90">
        <f t="shared" si="20"/>
        <v>9.2116146000000843E-3</v>
      </c>
      <c r="AT25" s="90">
        <f t="shared" si="21"/>
        <v>1.8750437400000042E-2</v>
      </c>
      <c r="AU25" s="90">
        <f t="shared" si="33"/>
        <v>9.5856881681251234E-3</v>
      </c>
      <c r="AV25" s="90">
        <f t="shared" si="34"/>
        <v>1.2388042592400072E-2</v>
      </c>
      <c r="AW25" s="90">
        <f t="shared" si="35"/>
        <v>1.8330322471652449E-2</v>
      </c>
      <c r="AX25" s="97">
        <f t="shared" si="36"/>
        <v>1.8330322471652449E-2</v>
      </c>
      <c r="AY25" s="96"/>
      <c r="AZ25" s="90">
        <f t="shared" si="22"/>
        <v>3.3830890668124849E-2</v>
      </c>
      <c r="BA25" s="90">
        <f t="shared" si="23"/>
        <v>3.6633245092399805E-2</v>
      </c>
      <c r="BB25" s="90">
        <f t="shared" si="37"/>
        <v>1.1247741853739337E-2</v>
      </c>
      <c r="BC25" s="90">
        <f t="shared" si="38"/>
        <v>1.1247741853739337E-2</v>
      </c>
    </row>
    <row r="26" spans="1:56" x14ac:dyDescent="0.2">
      <c r="A26" s="6">
        <f t="shared" si="0"/>
        <v>44682</v>
      </c>
      <c r="B26" s="37">
        <f t="shared" si="24"/>
        <v>3.5999999999999997E-2</v>
      </c>
      <c r="C26" s="38">
        <f t="shared" si="25"/>
        <v>4.2000000000000003E-2</v>
      </c>
      <c r="D26" s="43">
        <f t="shared" si="26"/>
        <v>1.9E-2</v>
      </c>
      <c r="E26" s="44">
        <f t="shared" si="27"/>
        <v>1.9E-2</v>
      </c>
      <c r="F26" s="38">
        <f t="shared" si="1"/>
        <v>1.6683022571148287E-2</v>
      </c>
      <c r="G26" s="38">
        <f t="shared" si="2"/>
        <v>2.2571148184494794E-2</v>
      </c>
      <c r="H26" s="37">
        <f t="shared" si="28"/>
        <v>1.2E-2</v>
      </c>
      <c r="I26" s="38">
        <f t="shared" si="29"/>
        <v>1.2E-2</v>
      </c>
      <c r="J26" s="38">
        <f t="shared" si="3"/>
        <v>2.3715415019762931E-2</v>
      </c>
      <c r="K26" s="38">
        <f t="shared" si="4"/>
        <v>2.9644268774703608E-2</v>
      </c>
      <c r="L26" s="51">
        <f t="shared" si="30"/>
        <v>1.7000000000000001E-2</v>
      </c>
      <c r="M26" s="52">
        <f t="shared" si="31"/>
        <v>2.3E-2</v>
      </c>
      <c r="N26" s="52">
        <f t="shared" si="5"/>
        <v>1.8682399213372891E-2</v>
      </c>
      <c r="O26" s="52">
        <f t="shared" si="6"/>
        <v>1.8572825024438133E-2</v>
      </c>
      <c r="P26" s="51">
        <f t="shared" si="39"/>
        <v>2.5000000000000001E-2</v>
      </c>
      <c r="Q26" s="52">
        <f t="shared" si="40"/>
        <v>0.03</v>
      </c>
      <c r="R26" s="52">
        <f t="shared" si="7"/>
        <v>1.073170731707318E-2</v>
      </c>
      <c r="S26" s="52">
        <f t="shared" si="8"/>
        <v>1.1650485436893288E-2</v>
      </c>
      <c r="T26" s="74">
        <v>2.63E-2</v>
      </c>
      <c r="U26" s="75">
        <v>2.76E-2</v>
      </c>
      <c r="V26" s="75">
        <v>1.0500000000000001E-2</v>
      </c>
      <c r="W26" s="76"/>
      <c r="X26" s="77">
        <v>2.7240000000000004E-2</v>
      </c>
      <c r="Y26" s="77">
        <v>2.7949999999999999E-2</v>
      </c>
      <c r="Z26" s="77">
        <v>3.3439999999999998E-2</v>
      </c>
      <c r="AA26" s="77">
        <v>3.798E-2</v>
      </c>
      <c r="AB26" s="77">
        <v>4.5330000000000002E-2</v>
      </c>
      <c r="AC26" s="77">
        <v>4.8490000000000005E-2</v>
      </c>
      <c r="AD26" s="13"/>
      <c r="AE26" s="90">
        <f t="shared" si="9"/>
        <v>2.6574240000000193E-2</v>
      </c>
      <c r="AF26" s="90">
        <f t="shared" si="10"/>
        <v>2.8094602499999732E-2</v>
      </c>
      <c r="AG26" s="90">
        <f t="shared" si="11"/>
        <v>9.1207025000001885E-3</v>
      </c>
      <c r="AH26" s="90">
        <f t="shared" si="32"/>
        <v>7.6283989023318011E-3</v>
      </c>
      <c r="AI26" s="95"/>
      <c r="AJ26" s="95">
        <f t="shared" si="12"/>
        <v>2.7739750625000115E-2</v>
      </c>
      <c r="AK26" s="95">
        <f t="shared" si="13"/>
        <v>2.8398810000000108E-2</v>
      </c>
      <c r="AL26" s="95">
        <f t="shared" si="14"/>
        <v>3.376022759999997E-2</v>
      </c>
      <c r="AM26" s="95">
        <f t="shared" si="15"/>
        <v>3.8177588099999937E-2</v>
      </c>
      <c r="AN26" s="95">
        <f t="shared" si="16"/>
        <v>4.52608644000001E-2</v>
      </c>
      <c r="AO26" s="95">
        <f t="shared" si="17"/>
        <v>4.8903705599999903E-2</v>
      </c>
      <c r="AP26" s="95"/>
      <c r="AQ26" s="90">
        <f t="shared" si="18"/>
        <v>6.0204769749998555E-3</v>
      </c>
      <c r="AR26" s="90">
        <f t="shared" si="19"/>
        <v>1.7521113774999986E-2</v>
      </c>
      <c r="AS26" s="90">
        <f t="shared" si="20"/>
        <v>9.7787780999998297E-3</v>
      </c>
      <c r="AT26" s="90">
        <f t="shared" si="21"/>
        <v>2.0504895599999795E-2</v>
      </c>
      <c r="AU26" s="90">
        <f t="shared" si="33"/>
        <v>9.850189029399898E-3</v>
      </c>
      <c r="AV26" s="90">
        <f t="shared" si="34"/>
        <v>1.3350575227499819E-2</v>
      </c>
      <c r="AW26" s="90">
        <f t="shared" si="35"/>
        <v>1.880240882284312E-2</v>
      </c>
      <c r="AX26" s="97">
        <f t="shared" si="36"/>
        <v>1.8802408822842898E-2</v>
      </c>
      <c r="AY26" s="96"/>
      <c r="AZ26" s="90">
        <f t="shared" si="22"/>
        <v>3.6424429029400088E-2</v>
      </c>
      <c r="BA26" s="90">
        <f t="shared" si="23"/>
        <v>4.2205358977499323E-2</v>
      </c>
      <c r="BB26" s="90">
        <f t="shared" si="37"/>
        <v>1.1601806617132339E-2</v>
      </c>
      <c r="BC26" s="90">
        <f t="shared" si="38"/>
        <v>1.1601806617132173E-2</v>
      </c>
    </row>
    <row r="27" spans="1:56" x14ac:dyDescent="0.2">
      <c r="A27" s="6">
        <f t="shared" si="0"/>
        <v>44713</v>
      </c>
      <c r="B27" s="37">
        <f t="shared" si="24"/>
        <v>3.6999999999999998E-2</v>
      </c>
      <c r="C27" s="38">
        <f t="shared" si="25"/>
        <v>4.2000000000000003E-2</v>
      </c>
      <c r="D27" s="43">
        <f t="shared" si="26"/>
        <v>1.7000000000000001E-2</v>
      </c>
      <c r="E27" s="44">
        <f t="shared" si="27"/>
        <v>1.7000000000000001E-2</v>
      </c>
      <c r="F27" s="38">
        <f t="shared" si="1"/>
        <v>1.9665683382497523E-2</v>
      </c>
      <c r="G27" s="38">
        <f t="shared" si="2"/>
        <v>2.4582104228122015E-2</v>
      </c>
      <c r="H27" s="37">
        <f t="shared" si="28"/>
        <v>0.01</v>
      </c>
      <c r="I27" s="38">
        <f t="shared" si="29"/>
        <v>0.01</v>
      </c>
      <c r="J27" s="38">
        <f t="shared" si="3"/>
        <v>2.6732673267326756E-2</v>
      </c>
      <c r="K27" s="38">
        <f t="shared" si="4"/>
        <v>3.1683168316831711E-2</v>
      </c>
      <c r="L27" s="51">
        <f t="shared" si="30"/>
        <v>1.9E-2</v>
      </c>
      <c r="M27" s="52">
        <f t="shared" si="31"/>
        <v>2.5000000000000001E-2</v>
      </c>
      <c r="N27" s="52">
        <f t="shared" si="5"/>
        <v>1.7664376840039298E-2</v>
      </c>
      <c r="O27" s="52">
        <f t="shared" si="6"/>
        <v>1.6585365853658551E-2</v>
      </c>
      <c r="P27" s="51">
        <f t="shared" si="39"/>
        <v>2.5999999999999999E-2</v>
      </c>
      <c r="Q27" s="52">
        <f t="shared" si="40"/>
        <v>3.2000000000000001E-2</v>
      </c>
      <c r="R27" s="52">
        <f t="shared" si="7"/>
        <v>1.0721247563352687E-2</v>
      </c>
      <c r="S27" s="52">
        <f t="shared" si="8"/>
        <v>9.6899224806201723E-3</v>
      </c>
      <c r="T27" s="74">
        <v>3.2199999999999999E-2</v>
      </c>
      <c r="U27" s="75">
        <v>3.2100000000000004E-2</v>
      </c>
      <c r="V27" s="75">
        <v>1.41E-2</v>
      </c>
      <c r="W27" s="76"/>
      <c r="X27" s="77">
        <v>3.2669999999999998E-2</v>
      </c>
      <c r="Y27" s="77">
        <v>3.2379999999999999E-2</v>
      </c>
      <c r="Z27" s="77">
        <v>3.9199999999999999E-2</v>
      </c>
      <c r="AA27" s="77">
        <v>4.2679999999999996E-2</v>
      </c>
      <c r="AB27" s="77">
        <v>5.108E-2</v>
      </c>
      <c r="AC27" s="77">
        <v>5.2809999999999996E-2</v>
      </c>
      <c r="AD27" s="13"/>
      <c r="AE27" s="90">
        <f t="shared" si="9"/>
        <v>2.6472922499999996E-2</v>
      </c>
      <c r="AF27" s="90">
        <f t="shared" si="10"/>
        <v>2.7790439999999972E-2</v>
      </c>
      <c r="AG27" s="90">
        <f t="shared" si="11"/>
        <v>1.0527562499999865E-2</v>
      </c>
      <c r="AH27" s="90">
        <f t="shared" si="32"/>
        <v>9.2321741640020161E-3</v>
      </c>
      <c r="AI27" s="95"/>
      <c r="AJ27" s="95">
        <f t="shared" si="12"/>
        <v>2.7425504400000023E-2</v>
      </c>
      <c r="AK27" s="95">
        <f t="shared" si="13"/>
        <v>2.8145300625000091E-2</v>
      </c>
      <c r="AL27" s="95">
        <f t="shared" si="14"/>
        <v>3.3719558400000071E-2</v>
      </c>
      <c r="AM27" s="95">
        <f t="shared" si="15"/>
        <v>3.8340620100000056E-2</v>
      </c>
      <c r="AN27" s="95">
        <f t="shared" si="16"/>
        <v>4.5843702224999783E-2</v>
      </c>
      <c r="AO27" s="95">
        <f t="shared" si="17"/>
        <v>4.9077820025000163E-2</v>
      </c>
      <c r="AP27" s="95"/>
      <c r="AQ27" s="90">
        <f t="shared" si="18"/>
        <v>6.2940540000000489E-3</v>
      </c>
      <c r="AR27" s="90">
        <f t="shared" si="19"/>
        <v>1.841819782499976E-2</v>
      </c>
      <c r="AS27" s="90">
        <f t="shared" si="20"/>
        <v>1.0195319474999964E-2</v>
      </c>
      <c r="AT27" s="90">
        <f t="shared" si="21"/>
        <v>2.0932519400000071E-2</v>
      </c>
      <c r="AU27" s="90">
        <f t="shared" si="33"/>
        <v>1.0331393893724953E-2</v>
      </c>
      <c r="AV27" s="90">
        <f t="shared" si="34"/>
        <v>1.3770807050025001E-2</v>
      </c>
      <c r="AW27" s="90">
        <f t="shared" si="35"/>
        <v>1.7083034783625939E-2</v>
      </c>
      <c r="AX27" s="97">
        <f t="shared" si="36"/>
        <v>1.7083034783625717E-2</v>
      </c>
      <c r="AY27" s="96"/>
      <c r="AZ27" s="90">
        <f t="shared" si="22"/>
        <v>3.6804316393724945E-2</v>
      </c>
      <c r="BA27" s="90">
        <f t="shared" si="23"/>
        <v>4.2220005800024961E-2</v>
      </c>
      <c r="BB27" s="90">
        <f t="shared" si="37"/>
        <v>1.0312276087719454E-2</v>
      </c>
      <c r="BC27" s="90">
        <f t="shared" si="38"/>
        <v>1.0312276087719287E-2</v>
      </c>
    </row>
    <row r="28" spans="1:56" x14ac:dyDescent="0.2">
      <c r="A28" s="6">
        <f t="shared" si="0"/>
        <v>44743</v>
      </c>
      <c r="B28" s="37">
        <f t="shared" si="24"/>
        <v>4.2999999999999997E-2</v>
      </c>
      <c r="C28" s="38">
        <f t="shared" si="25"/>
        <v>4.5999999999999999E-2</v>
      </c>
      <c r="D28" s="43">
        <f t="shared" si="26"/>
        <v>1.7999999999999999E-2</v>
      </c>
      <c r="E28" s="44">
        <f t="shared" si="27"/>
        <v>1.7999999999999999E-2</v>
      </c>
      <c r="F28" s="38">
        <f t="shared" si="1"/>
        <v>2.4557956777995882E-2</v>
      </c>
      <c r="G28" s="38">
        <f t="shared" si="2"/>
        <v>2.7504911591355707E-2</v>
      </c>
      <c r="H28" s="37">
        <f t="shared" si="28"/>
        <v>1.0999999999999999E-2</v>
      </c>
      <c r="I28" s="38">
        <f t="shared" si="29"/>
        <v>1.0999999999999999E-2</v>
      </c>
      <c r="J28" s="38">
        <f t="shared" si="3"/>
        <v>3.1651829871414572E-2</v>
      </c>
      <c r="K28" s="38">
        <f t="shared" si="4"/>
        <v>3.4619188921859667E-2</v>
      </c>
      <c r="L28" s="51">
        <f t="shared" si="30"/>
        <v>2.5000000000000001E-2</v>
      </c>
      <c r="M28" s="52">
        <f t="shared" si="31"/>
        <v>2.8000000000000001E-2</v>
      </c>
      <c r="N28" s="52">
        <f t="shared" si="5"/>
        <v>1.7560975609756113E-2</v>
      </c>
      <c r="O28" s="52">
        <f t="shared" si="6"/>
        <v>1.7509727626459082E-2</v>
      </c>
      <c r="P28" s="51">
        <f t="shared" si="39"/>
        <v>3.2000000000000001E-2</v>
      </c>
      <c r="Q28" s="52">
        <f t="shared" si="40"/>
        <v>3.5000000000000003E-2</v>
      </c>
      <c r="R28" s="52">
        <f t="shared" si="7"/>
        <v>1.0658914728681967E-2</v>
      </c>
      <c r="S28" s="52">
        <f t="shared" si="8"/>
        <v>1.0628019323671634E-2</v>
      </c>
      <c r="T28" s="74">
        <v>2.7400000000000004E-2</v>
      </c>
      <c r="U28" s="75">
        <v>2.8300000000000002E-2</v>
      </c>
      <c r="V28" s="75">
        <v>1.0500000000000001E-2</v>
      </c>
      <c r="W28" s="76"/>
      <c r="X28" s="77">
        <v>2.7730000000000001E-2</v>
      </c>
      <c r="Y28" s="77">
        <v>2.8469999999999999E-2</v>
      </c>
      <c r="Z28" s="77">
        <v>3.4290000000000001E-2</v>
      </c>
      <c r="AA28" s="77">
        <v>3.8589999999999999E-2</v>
      </c>
      <c r="AB28" s="77">
        <v>4.6280000000000002E-2</v>
      </c>
      <c r="AC28" s="77">
        <v>4.8339999999999994E-2</v>
      </c>
      <c r="AD28" s="13"/>
      <c r="AE28" s="90">
        <f t="shared" si="9"/>
        <v>3.2459210000000072E-2</v>
      </c>
      <c r="AF28" s="90">
        <f t="shared" si="10"/>
        <v>3.235760249999986E-2</v>
      </c>
      <c r="AG28" s="90">
        <f t="shared" si="11"/>
        <v>1.4149702499999917E-2</v>
      </c>
      <c r="AH28" s="90">
        <f t="shared" si="32"/>
        <v>1.4249517927955813E-2</v>
      </c>
      <c r="AI28" s="95"/>
      <c r="AJ28" s="95">
        <f t="shared" si="12"/>
        <v>3.2936832224999879E-2</v>
      </c>
      <c r="AK28" s="95">
        <f t="shared" si="13"/>
        <v>3.2642116099999896E-2</v>
      </c>
      <c r="AL28" s="95">
        <f t="shared" si="14"/>
        <v>3.9584160000000201E-2</v>
      </c>
      <c r="AM28" s="95">
        <f t="shared" si="15"/>
        <v>4.3135395599999793E-2</v>
      </c>
      <c r="AN28" s="95">
        <f t="shared" si="16"/>
        <v>5.1732291599999813E-2</v>
      </c>
      <c r="AO28" s="95">
        <f t="shared" si="17"/>
        <v>5.3507224025000077E-2</v>
      </c>
      <c r="AP28" s="95"/>
      <c r="AQ28" s="90">
        <f t="shared" si="18"/>
        <v>6.6473277750003223E-3</v>
      </c>
      <c r="AR28" s="90">
        <f t="shared" si="19"/>
        <v>1.8795459374999934E-2</v>
      </c>
      <c r="AS28" s="90">
        <f t="shared" si="20"/>
        <v>1.0493279499999897E-2</v>
      </c>
      <c r="AT28" s="90">
        <f t="shared" si="21"/>
        <v>2.0865107925000181E-2</v>
      </c>
      <c r="AU28" s="90">
        <f t="shared" si="33"/>
        <v>1.0692655597800194E-2</v>
      </c>
      <c r="AV28" s="90">
        <f t="shared" si="34"/>
        <v>1.3947098365524992E-2</v>
      </c>
      <c r="AW28" s="90">
        <f t="shared" si="35"/>
        <v>1.7953858247076626E-2</v>
      </c>
      <c r="AX28" s="97">
        <f t="shared" si="36"/>
        <v>1.7953858247076626E-2</v>
      </c>
      <c r="AY28" s="96"/>
      <c r="AZ28" s="90">
        <f t="shared" si="22"/>
        <v>4.3151865597800265E-2</v>
      </c>
      <c r="BA28" s="90">
        <f t="shared" si="23"/>
        <v>4.6253897115524745E-2</v>
      </c>
      <c r="BB28" s="90">
        <f t="shared" si="37"/>
        <v>1.0965393685307469E-2</v>
      </c>
      <c r="BC28" s="90">
        <f t="shared" si="38"/>
        <v>1.0965393685307469E-2</v>
      </c>
    </row>
    <row r="29" spans="1:56" x14ac:dyDescent="0.2">
      <c r="A29" s="6">
        <f t="shared" si="0"/>
        <v>44774</v>
      </c>
      <c r="B29" s="37">
        <f t="shared" si="24"/>
        <v>3.7999999999999999E-2</v>
      </c>
      <c r="C29" s="38">
        <f t="shared" si="25"/>
        <v>4.2999999999999997E-2</v>
      </c>
      <c r="D29" s="43">
        <f t="shared" si="26"/>
        <v>1.7999999999999999E-2</v>
      </c>
      <c r="E29" s="44">
        <f t="shared" si="27"/>
        <v>1.7999999999999999E-2</v>
      </c>
      <c r="F29" s="38">
        <f t="shared" si="1"/>
        <v>1.9646365422396839E-2</v>
      </c>
      <c r="G29" s="38">
        <f t="shared" si="2"/>
        <v>2.4557956777995882E-2</v>
      </c>
      <c r="H29" s="37">
        <f t="shared" si="28"/>
        <v>1.0999999999999999E-2</v>
      </c>
      <c r="I29" s="38">
        <f t="shared" si="29"/>
        <v>1.0999999999999999E-2</v>
      </c>
      <c r="J29" s="38">
        <f t="shared" si="3"/>
        <v>2.670623145400608E-2</v>
      </c>
      <c r="K29" s="38">
        <f t="shared" si="4"/>
        <v>3.1651829871414572E-2</v>
      </c>
      <c r="L29" s="51">
        <f t="shared" si="30"/>
        <v>0.02</v>
      </c>
      <c r="M29" s="52">
        <f t="shared" si="31"/>
        <v>2.4E-2</v>
      </c>
      <c r="N29" s="52">
        <f t="shared" si="5"/>
        <v>1.7647058823529349E-2</v>
      </c>
      <c r="O29" s="52">
        <f t="shared" si="6"/>
        <v>1.85546875E-2</v>
      </c>
      <c r="P29" s="51">
        <f t="shared" si="39"/>
        <v>2.7E-2</v>
      </c>
      <c r="Q29" s="52">
        <f t="shared" si="40"/>
        <v>3.1E-2</v>
      </c>
      <c r="R29" s="52">
        <f t="shared" si="7"/>
        <v>1.0710808179162701E-2</v>
      </c>
      <c r="S29" s="52">
        <f t="shared" si="8"/>
        <v>1.1639185257032114E-2</v>
      </c>
      <c r="T29" s="74">
        <v>3.1400000000000004E-2</v>
      </c>
      <c r="U29" s="75">
        <v>3.0200000000000001E-2</v>
      </c>
      <c r="V29" s="75">
        <v>1.24E-2</v>
      </c>
      <c r="W29" s="76"/>
      <c r="X29" s="77">
        <v>3.1419999999999997E-2</v>
      </c>
      <c r="Y29" s="77">
        <v>3.0600000000000002E-2</v>
      </c>
      <c r="Z29" s="77">
        <v>3.8330000000000003E-2</v>
      </c>
      <c r="AA29" s="77">
        <v>4.0780000000000004E-2</v>
      </c>
      <c r="AB29" s="77">
        <v>5.0090000000000003E-2</v>
      </c>
      <c r="AC29" s="77">
        <v>5.008E-2</v>
      </c>
      <c r="AD29" s="13"/>
      <c r="AE29" s="90">
        <f t="shared" si="9"/>
        <v>2.7587690000000054E-2</v>
      </c>
      <c r="AF29" s="90">
        <f t="shared" si="10"/>
        <v>2.8500222500000172E-2</v>
      </c>
      <c r="AG29" s="90">
        <f t="shared" si="11"/>
        <v>1.0527562499999865E-2</v>
      </c>
      <c r="AH29" s="90">
        <f t="shared" si="32"/>
        <v>9.6309761670523297E-3</v>
      </c>
      <c r="AI29" s="95"/>
      <c r="AJ29" s="95">
        <f t="shared" si="12"/>
        <v>2.7922238224999951E-2</v>
      </c>
      <c r="AK29" s="95">
        <f t="shared" si="13"/>
        <v>2.8672635224999965E-2</v>
      </c>
      <c r="AL29" s="95">
        <f t="shared" si="14"/>
        <v>3.4583951024999893E-2</v>
      </c>
      <c r="AM29" s="95">
        <f t="shared" si="15"/>
        <v>3.8962297025000092E-2</v>
      </c>
      <c r="AN29" s="95">
        <f t="shared" si="16"/>
        <v>4.6815459599999887E-2</v>
      </c>
      <c r="AO29" s="95">
        <f t="shared" si="17"/>
        <v>4.8924188900000054E-2</v>
      </c>
      <c r="AP29" s="95"/>
      <c r="AQ29" s="90">
        <f t="shared" si="18"/>
        <v>6.6617127999999415E-3</v>
      </c>
      <c r="AR29" s="90">
        <f t="shared" si="19"/>
        <v>1.8893221374999936E-2</v>
      </c>
      <c r="AS29" s="90">
        <f t="shared" si="20"/>
        <v>1.0289661800000127E-2</v>
      </c>
      <c r="AT29" s="90">
        <f t="shared" si="21"/>
        <v>2.0251553675000089E-2</v>
      </c>
      <c r="AU29" s="90">
        <f t="shared" si="33"/>
        <v>1.0734805155474939E-2</v>
      </c>
      <c r="AV29" s="90">
        <f t="shared" si="34"/>
        <v>1.3606971794375117E-2</v>
      </c>
      <c r="AW29" s="90">
        <f t="shared" si="35"/>
        <v>1.7785422849364574E-2</v>
      </c>
      <c r="AX29" s="97">
        <f t="shared" si="36"/>
        <v>1.7785422849364796E-2</v>
      </c>
      <c r="AY29" s="96"/>
      <c r="AZ29" s="90">
        <f t="shared" si="22"/>
        <v>3.8322495155474992E-2</v>
      </c>
      <c r="BA29" s="90">
        <f t="shared" si="23"/>
        <v>4.2563460544375348E-2</v>
      </c>
      <c r="BB29" s="90">
        <f t="shared" si="37"/>
        <v>1.083906713702343E-2</v>
      </c>
      <c r="BC29" s="90">
        <f t="shared" si="38"/>
        <v>1.0839067137023596E-2</v>
      </c>
    </row>
    <row r="30" spans="1:56" x14ac:dyDescent="0.2">
      <c r="A30" s="6">
        <f t="shared" si="0"/>
        <v>44805</v>
      </c>
      <c r="B30" s="37">
        <f t="shared" si="24"/>
        <v>4.2999999999999997E-2</v>
      </c>
      <c r="C30" s="38">
        <f t="shared" si="25"/>
        <v>4.2999999999999997E-2</v>
      </c>
      <c r="D30" s="43">
        <f t="shared" si="26"/>
        <v>1.7999999999999999E-2</v>
      </c>
      <c r="E30" s="44">
        <f t="shared" si="27"/>
        <v>1.7999999999999999E-2</v>
      </c>
      <c r="F30" s="38">
        <f t="shared" si="1"/>
        <v>2.4557956777995882E-2</v>
      </c>
      <c r="G30" s="38">
        <f t="shared" si="2"/>
        <v>2.4557956777995882E-2</v>
      </c>
      <c r="H30" s="37">
        <f t="shared" si="28"/>
        <v>1.0999999999999999E-2</v>
      </c>
      <c r="I30" s="38">
        <f t="shared" si="29"/>
        <v>1.0999999999999999E-2</v>
      </c>
      <c r="J30" s="38">
        <f t="shared" si="3"/>
        <v>3.1651829871414572E-2</v>
      </c>
      <c r="K30" s="38">
        <f t="shared" si="4"/>
        <v>3.1651829871414572E-2</v>
      </c>
      <c r="L30" s="51">
        <f t="shared" si="30"/>
        <v>2.4E-2</v>
      </c>
      <c r="M30" s="52">
        <f t="shared" si="31"/>
        <v>2.5000000000000001E-2</v>
      </c>
      <c r="N30" s="52">
        <f t="shared" si="5"/>
        <v>1.85546875E-2</v>
      </c>
      <c r="O30" s="52">
        <f t="shared" si="6"/>
        <v>1.7560975609756113E-2</v>
      </c>
      <c r="P30" s="51">
        <f t="shared" si="39"/>
        <v>3.2000000000000001E-2</v>
      </c>
      <c r="Q30" s="52">
        <f t="shared" si="40"/>
        <v>3.2000000000000001E-2</v>
      </c>
      <c r="R30" s="52">
        <f t="shared" si="7"/>
        <v>1.0658914728681967E-2</v>
      </c>
      <c r="S30" s="52">
        <f t="shared" si="8"/>
        <v>1.0658914728681967E-2</v>
      </c>
      <c r="T30" s="74">
        <v>3.1200000000000002E-2</v>
      </c>
      <c r="U30" s="75">
        <v>2.9700000000000004E-2</v>
      </c>
      <c r="V30" s="75">
        <v>1.26E-2</v>
      </c>
      <c r="W30" s="76"/>
      <c r="X30" s="77">
        <v>3.0960000000000001E-2</v>
      </c>
      <c r="Y30" s="77">
        <v>3.0009999999999998E-2</v>
      </c>
      <c r="Z30" s="77">
        <v>3.7859999999999998E-2</v>
      </c>
      <c r="AA30" s="77">
        <v>4.0490000000000005E-2</v>
      </c>
      <c r="AB30" s="77">
        <v>5.0790000000000002E-2</v>
      </c>
      <c r="AC30" s="77">
        <v>5.0869999999999999E-2</v>
      </c>
      <c r="AD30" s="13"/>
      <c r="AE30" s="90">
        <f t="shared" si="9"/>
        <v>3.1646490000000194E-2</v>
      </c>
      <c r="AF30" s="90">
        <f t="shared" si="10"/>
        <v>3.0428009999999839E-2</v>
      </c>
      <c r="AG30" s="90">
        <f t="shared" si="11"/>
        <v>1.243843999999994E-2</v>
      </c>
      <c r="AH30" s="90">
        <f t="shared" si="32"/>
        <v>1.3635647353060332E-2</v>
      </c>
      <c r="AI30" s="95"/>
      <c r="AJ30" s="95">
        <f t="shared" si="12"/>
        <v>3.1666804099999668E-2</v>
      </c>
      <c r="AK30" s="95">
        <f t="shared" si="13"/>
        <v>3.0834090000000147E-2</v>
      </c>
      <c r="AL30" s="95">
        <f t="shared" si="14"/>
        <v>3.8697297225000149E-2</v>
      </c>
      <c r="AM30" s="95">
        <f t="shared" si="15"/>
        <v>4.1195752099999705E-2</v>
      </c>
      <c r="AN30" s="95">
        <f t="shared" si="16"/>
        <v>5.0717252024999881E-2</v>
      </c>
      <c r="AO30" s="95">
        <f t="shared" si="17"/>
        <v>5.0707001599999968E-2</v>
      </c>
      <c r="AP30" s="95"/>
      <c r="AQ30" s="90">
        <f t="shared" si="18"/>
        <v>7.030493125000481E-3</v>
      </c>
      <c r="AR30" s="90">
        <f t="shared" si="19"/>
        <v>1.9050447925000213E-2</v>
      </c>
      <c r="AS30" s="90">
        <f t="shared" si="20"/>
        <v>1.0361662099999558E-2</v>
      </c>
      <c r="AT30" s="90">
        <f t="shared" si="21"/>
        <v>1.9872911599999821E-2</v>
      </c>
      <c r="AU30" s="90">
        <f t="shared" si="33"/>
        <v>1.1033138073400393E-2</v>
      </c>
      <c r="AV30" s="90">
        <f t="shared" si="34"/>
        <v>1.3528908183499645E-2</v>
      </c>
      <c r="AW30" s="90">
        <f t="shared" si="35"/>
        <v>1.7768556871467833E-2</v>
      </c>
      <c r="AX30" s="97">
        <f t="shared" si="36"/>
        <v>1.7768556871467389E-2</v>
      </c>
      <c r="AY30" s="96"/>
      <c r="AZ30" s="90">
        <f t="shared" si="22"/>
        <v>4.2679628073400588E-2</v>
      </c>
      <c r="BA30" s="90">
        <f t="shared" si="23"/>
        <v>4.3347678183499307E-2</v>
      </c>
      <c r="BB30" s="90">
        <f t="shared" si="37"/>
        <v>1.0826417653600874E-2</v>
      </c>
      <c r="BC30" s="90">
        <f t="shared" si="38"/>
        <v>1.0826417653600541E-2</v>
      </c>
    </row>
    <row r="31" spans="1:56" x14ac:dyDescent="0.2">
      <c r="A31" s="6">
        <f t="shared" si="0"/>
        <v>44835</v>
      </c>
      <c r="B31" s="37">
        <f t="shared" si="24"/>
        <v>4.2999999999999997E-2</v>
      </c>
      <c r="C31" s="38">
        <f t="shared" si="25"/>
        <v>4.2999999999999997E-2</v>
      </c>
      <c r="D31" s="43">
        <f t="shared" si="26"/>
        <v>1.7000000000000001E-2</v>
      </c>
      <c r="E31" s="44">
        <f t="shared" si="27"/>
        <v>1.7000000000000001E-2</v>
      </c>
      <c r="F31" s="38">
        <f t="shared" si="1"/>
        <v>2.5565388397246869E-2</v>
      </c>
      <c r="G31" s="38">
        <f t="shared" si="2"/>
        <v>2.5565388397246869E-2</v>
      </c>
      <c r="H31" s="37">
        <f t="shared" si="28"/>
        <v>0.01</v>
      </c>
      <c r="I31" s="38">
        <f t="shared" si="29"/>
        <v>0.01</v>
      </c>
      <c r="J31" s="38">
        <f t="shared" si="3"/>
        <v>3.2673267326732702E-2</v>
      </c>
      <c r="K31" s="38">
        <f t="shared" si="4"/>
        <v>3.2673267326732702E-2</v>
      </c>
      <c r="L31" s="51">
        <f t="shared" si="30"/>
        <v>2.5000000000000001E-2</v>
      </c>
      <c r="M31" s="52">
        <f t="shared" si="31"/>
        <v>2.5999999999999999E-2</v>
      </c>
      <c r="N31" s="52">
        <f t="shared" si="5"/>
        <v>1.7560975609756113E-2</v>
      </c>
      <c r="O31" s="52">
        <f t="shared" si="6"/>
        <v>1.65692007797269E-2</v>
      </c>
      <c r="P31" s="51">
        <f t="shared" si="39"/>
        <v>3.2000000000000001E-2</v>
      </c>
      <c r="Q31" s="52">
        <f t="shared" si="40"/>
        <v>3.3000000000000002E-2</v>
      </c>
      <c r="R31" s="52">
        <f t="shared" si="7"/>
        <v>1.0658914728681967E-2</v>
      </c>
      <c r="S31" s="52">
        <f t="shared" si="8"/>
        <v>9.6805421103582923E-3</v>
      </c>
      <c r="T31" s="74">
        <v>3.27E-2</v>
      </c>
      <c r="U31" s="75">
        <v>3.4200000000000001E-2</v>
      </c>
      <c r="V31" s="75">
        <v>1.3899999999999999E-2</v>
      </c>
      <c r="W31" s="76"/>
      <c r="X31" s="77">
        <v>3.2840000000000001E-2</v>
      </c>
      <c r="Y31" s="77">
        <v>3.4260000000000006E-2</v>
      </c>
      <c r="Z31" s="77">
        <v>3.9789999999999999E-2</v>
      </c>
      <c r="AA31" s="77">
        <v>4.4989999999999995E-2</v>
      </c>
      <c r="AB31" s="77">
        <v>5.3510000000000002E-2</v>
      </c>
      <c r="AC31" s="77">
        <v>5.5899999999999998E-2</v>
      </c>
      <c r="AD31" s="13"/>
      <c r="AE31" s="90">
        <f t="shared" si="9"/>
        <v>3.1443360000000142E-2</v>
      </c>
      <c r="AF31" s="90">
        <f t="shared" si="10"/>
        <v>2.9920522500000102E-2</v>
      </c>
      <c r="AG31" s="90">
        <f t="shared" si="11"/>
        <v>1.263968999999987E-2</v>
      </c>
      <c r="AH31" s="90">
        <f t="shared" si="32"/>
        <v>1.4136976111142951E-2</v>
      </c>
      <c r="AI31" s="95"/>
      <c r="AJ31" s="95">
        <f t="shared" si="12"/>
        <v>3.1199630399999956E-2</v>
      </c>
      <c r="AK31" s="95">
        <f t="shared" si="13"/>
        <v>3.0235150024999768E-2</v>
      </c>
      <c r="AL31" s="95">
        <f t="shared" si="14"/>
        <v>3.8218344899999757E-2</v>
      </c>
      <c r="AM31" s="95">
        <f t="shared" si="15"/>
        <v>4.0899860025000123E-2</v>
      </c>
      <c r="AN31" s="95">
        <f t="shared" si="16"/>
        <v>5.1434906025000116E-2</v>
      </c>
      <c r="AO31" s="95">
        <f t="shared" si="17"/>
        <v>5.1516939225000113E-2</v>
      </c>
      <c r="AP31" s="95"/>
      <c r="AQ31" s="90">
        <f t="shared" si="18"/>
        <v>7.0187144999998008E-3</v>
      </c>
      <c r="AR31" s="90">
        <f t="shared" si="19"/>
        <v>2.023527562500016E-2</v>
      </c>
      <c r="AS31" s="90">
        <f t="shared" si="20"/>
        <v>1.0664710000000355E-2</v>
      </c>
      <c r="AT31" s="90">
        <f t="shared" si="21"/>
        <v>2.1281789200000345E-2</v>
      </c>
      <c r="AU31" s="90">
        <f t="shared" si="33"/>
        <v>1.1419829354624921E-2</v>
      </c>
      <c r="AV31" s="90">
        <f t="shared" si="34"/>
        <v>1.4200197373600352E-2</v>
      </c>
      <c r="AW31" s="90">
        <f t="shared" si="35"/>
        <v>1.7065134490235279E-2</v>
      </c>
      <c r="AX31" s="97">
        <f t="shared" si="36"/>
        <v>1.7065134490235501E-2</v>
      </c>
      <c r="AY31" s="96"/>
      <c r="AZ31" s="90">
        <f t="shared" si="22"/>
        <v>4.2863189354625061E-2</v>
      </c>
      <c r="BA31" s="90">
        <f t="shared" si="23"/>
        <v>4.3359301123600431E-2</v>
      </c>
      <c r="BB31" s="90">
        <f t="shared" si="37"/>
        <v>1.0298850867676458E-2</v>
      </c>
      <c r="BC31" s="90">
        <f t="shared" si="38"/>
        <v>1.0298850867676625E-2</v>
      </c>
    </row>
    <row r="32" spans="1:56" x14ac:dyDescent="0.2">
      <c r="A32" s="6">
        <f t="shared" si="0"/>
        <v>44866</v>
      </c>
      <c r="B32" s="37">
        <f t="shared" si="24"/>
        <v>4.4999999999999998E-2</v>
      </c>
      <c r="C32" s="38">
        <f t="shared" si="25"/>
        <v>0.05</v>
      </c>
      <c r="D32" s="43">
        <f t="shared" si="26"/>
        <v>0.02</v>
      </c>
      <c r="E32" s="44">
        <f t="shared" si="27"/>
        <v>0.02</v>
      </c>
      <c r="F32" s="38">
        <f t="shared" si="1"/>
        <v>2.450980392156854E-2</v>
      </c>
      <c r="G32" s="38">
        <f t="shared" si="2"/>
        <v>2.941176470588247E-2</v>
      </c>
      <c r="H32" s="37">
        <f t="shared" si="28"/>
        <v>1.2999999999999999E-2</v>
      </c>
      <c r="I32" s="38">
        <f t="shared" si="29"/>
        <v>1.2999999999999999E-2</v>
      </c>
      <c r="J32" s="38">
        <f t="shared" si="3"/>
        <v>3.1589338598223105E-2</v>
      </c>
      <c r="K32" s="38">
        <f t="shared" si="4"/>
        <v>3.6525172754195534E-2</v>
      </c>
      <c r="L32" s="51">
        <f t="shared" si="30"/>
        <v>2.4E-2</v>
      </c>
      <c r="M32" s="52">
        <f t="shared" si="31"/>
        <v>2.9000000000000001E-2</v>
      </c>
      <c r="N32" s="52">
        <f t="shared" si="5"/>
        <v>2.05078125E-2</v>
      </c>
      <c r="O32" s="52">
        <f t="shared" si="6"/>
        <v>2.0408163265306145E-2</v>
      </c>
      <c r="P32" s="51">
        <f t="shared" si="39"/>
        <v>3.2000000000000001E-2</v>
      </c>
      <c r="Q32" s="52">
        <f t="shared" si="40"/>
        <v>3.6999999999999998E-2</v>
      </c>
      <c r="R32" s="52">
        <f t="shared" si="7"/>
        <v>1.2596899224806002E-2</v>
      </c>
      <c r="S32" s="52">
        <f t="shared" si="8"/>
        <v>1.2536162005786E-2</v>
      </c>
      <c r="T32" s="74">
        <v>2.92E-2</v>
      </c>
      <c r="U32" s="75">
        <v>3.0099999999999998E-2</v>
      </c>
      <c r="V32" s="75">
        <v>1.1399999999999999E-2</v>
      </c>
      <c r="W32" s="76"/>
      <c r="X32" s="77">
        <v>2.9569999999999999E-2</v>
      </c>
      <c r="Y32" s="77">
        <v>3.0179999999999998E-2</v>
      </c>
      <c r="Z32" s="77">
        <v>3.6569999999999998E-2</v>
      </c>
      <c r="AA32" s="77">
        <v>4.0549999999999996E-2</v>
      </c>
      <c r="AB32" s="77">
        <v>4.8810000000000006E-2</v>
      </c>
      <c r="AC32" s="77">
        <v>5.0439999999999999E-2</v>
      </c>
      <c r="AD32" s="13"/>
      <c r="AE32" s="90">
        <f t="shared" si="9"/>
        <v>3.2967322500000229E-2</v>
      </c>
      <c r="AF32" s="90">
        <f t="shared" si="10"/>
        <v>3.4492409999999696E-2</v>
      </c>
      <c r="AG32" s="90">
        <f t="shared" si="11"/>
        <v>1.3948302500000009E-2</v>
      </c>
      <c r="AH32" s="90">
        <f t="shared" si="32"/>
        <v>1.2453501893595842E-2</v>
      </c>
      <c r="AI32" s="95"/>
      <c r="AJ32" s="95">
        <f t="shared" si="12"/>
        <v>3.3109616400000208E-2</v>
      </c>
      <c r="AK32" s="95">
        <f t="shared" si="13"/>
        <v>3.4553436900000234E-2</v>
      </c>
      <c r="AL32" s="95">
        <f t="shared" si="14"/>
        <v>4.0185811024999962E-2</v>
      </c>
      <c r="AM32" s="95">
        <f t="shared" si="15"/>
        <v>4.5496025024999831E-2</v>
      </c>
      <c r="AN32" s="95">
        <f t="shared" si="16"/>
        <v>5.4225830025000255E-2</v>
      </c>
      <c r="AO32" s="95">
        <f t="shared" si="17"/>
        <v>5.6681202499999861E-2</v>
      </c>
      <c r="AP32" s="95"/>
      <c r="AQ32" s="90">
        <f t="shared" si="18"/>
        <v>7.0761946249997543E-3</v>
      </c>
      <c r="AR32" s="90">
        <f t="shared" si="19"/>
        <v>2.1116213625000047E-2</v>
      </c>
      <c r="AS32" s="90">
        <f t="shared" si="20"/>
        <v>1.0942588124999597E-2</v>
      </c>
      <c r="AT32" s="90">
        <f t="shared" si="21"/>
        <v>2.2127765599999627E-2</v>
      </c>
      <c r="AU32" s="90">
        <f t="shared" si="33"/>
        <v>1.1751520951999852E-2</v>
      </c>
      <c r="AV32" s="90">
        <f t="shared" si="34"/>
        <v>1.4667252224174608E-2</v>
      </c>
      <c r="AW32" s="90">
        <f t="shared" si="35"/>
        <v>2.0261494051862394E-2</v>
      </c>
      <c r="AX32" s="97">
        <f t="shared" si="36"/>
        <v>2.0261494051862616E-2</v>
      </c>
      <c r="AY32" s="96"/>
      <c r="AZ32" s="90">
        <f t="shared" si="22"/>
        <v>4.4718843452000084E-2</v>
      </c>
      <c r="BA32" s="90">
        <f t="shared" si="23"/>
        <v>4.9922205974174037E-2</v>
      </c>
      <c r="BB32" s="90">
        <f t="shared" si="37"/>
        <v>1.2696120538896795E-2</v>
      </c>
      <c r="BC32" s="90">
        <f t="shared" si="38"/>
        <v>1.2696120538896962E-2</v>
      </c>
    </row>
    <row r="33" spans="1:56" s="2" customFormat="1" x14ac:dyDescent="0.2">
      <c r="A33" s="4">
        <f t="shared" si="0"/>
        <v>44896</v>
      </c>
      <c r="B33" s="41">
        <f t="shared" si="24"/>
        <v>4.1000000000000002E-2</v>
      </c>
      <c r="C33" s="47">
        <f t="shared" si="25"/>
        <v>4.4999999999999998E-2</v>
      </c>
      <c r="D33" s="45">
        <f t="shared" si="26"/>
        <v>1.9E-2</v>
      </c>
      <c r="E33" s="46">
        <f t="shared" si="27"/>
        <v>1.9E-2</v>
      </c>
      <c r="F33" s="47">
        <f t="shared" si="1"/>
        <v>2.1589793915603561E-2</v>
      </c>
      <c r="G33" s="47">
        <f t="shared" si="2"/>
        <v>2.5515210991167825E-2</v>
      </c>
      <c r="H33" s="41">
        <f t="shared" si="28"/>
        <v>1.2E-2</v>
      </c>
      <c r="I33" s="47">
        <f t="shared" si="29"/>
        <v>1.2E-2</v>
      </c>
      <c r="J33" s="47">
        <f t="shared" si="3"/>
        <v>2.8656126482213384E-2</v>
      </c>
      <c r="K33" s="47">
        <f t="shared" si="4"/>
        <v>3.2608695652173836E-2</v>
      </c>
      <c r="L33" s="55">
        <f t="shared" si="30"/>
        <v>2.1999999999999999E-2</v>
      </c>
      <c r="M33" s="57">
        <f t="shared" si="31"/>
        <v>2.5999999999999999E-2</v>
      </c>
      <c r="N33" s="57">
        <f t="shared" si="5"/>
        <v>1.8590998043052753E-2</v>
      </c>
      <c r="O33" s="57">
        <f t="shared" si="6"/>
        <v>1.8518518518518379E-2</v>
      </c>
      <c r="P33" s="55">
        <f t="shared" si="39"/>
        <v>2.9000000000000001E-2</v>
      </c>
      <c r="Q33" s="57">
        <f t="shared" si="40"/>
        <v>3.3000000000000002E-2</v>
      </c>
      <c r="R33" s="57">
        <f t="shared" si="7"/>
        <v>1.1661807580174877E-2</v>
      </c>
      <c r="S33" s="57">
        <f t="shared" si="8"/>
        <v>1.1616650532429773E-2</v>
      </c>
      <c r="T33" s="78">
        <v>3.2300000000000002E-2</v>
      </c>
      <c r="U33" s="79">
        <v>3.2799999999999996E-2</v>
      </c>
      <c r="V33" s="79">
        <v>1.2200000000000001E-2</v>
      </c>
      <c r="W33" s="80"/>
      <c r="X33" s="81">
        <v>3.2829999999999998E-2</v>
      </c>
      <c r="Y33" s="81">
        <v>3.3090000000000001E-2</v>
      </c>
      <c r="Z33" s="81">
        <v>3.9320000000000001E-2</v>
      </c>
      <c r="AA33" s="81">
        <v>4.308E-2</v>
      </c>
      <c r="AB33" s="81">
        <v>5.1449999999999996E-2</v>
      </c>
      <c r="AC33" s="81">
        <v>5.3259999999999995E-2</v>
      </c>
      <c r="AD33" s="14"/>
      <c r="AE33" s="98">
        <f t="shared" si="9"/>
        <v>2.9413159999999827E-2</v>
      </c>
      <c r="AF33" s="98">
        <f t="shared" si="10"/>
        <v>3.0326502499999908E-2</v>
      </c>
      <c r="AG33" s="98">
        <f t="shared" si="11"/>
        <v>1.1432490000000017E-2</v>
      </c>
      <c r="AH33" s="98">
        <f t="shared" si="32"/>
        <v>1.0535896272908296E-2</v>
      </c>
      <c r="AI33" s="99"/>
      <c r="AJ33" s="99">
        <f t="shared" si="12"/>
        <v>2.9788596225000186E-2</v>
      </c>
      <c r="AK33" s="99">
        <f t="shared" si="13"/>
        <v>3.0407708100000042E-2</v>
      </c>
      <c r="AL33" s="99">
        <f t="shared" si="14"/>
        <v>3.6904341225000303E-2</v>
      </c>
      <c r="AM33" s="99">
        <f t="shared" si="15"/>
        <v>4.0961075625000065E-2</v>
      </c>
      <c r="AN33" s="99">
        <f t="shared" si="16"/>
        <v>4.9405604024999938E-2</v>
      </c>
      <c r="AO33" s="99">
        <f t="shared" si="17"/>
        <v>5.1076048400000129E-2</v>
      </c>
      <c r="AP33" s="99"/>
      <c r="AQ33" s="98">
        <f t="shared" si="18"/>
        <v>7.1157450000001177E-3</v>
      </c>
      <c r="AR33" s="98">
        <f t="shared" si="19"/>
        <v>1.9617007799999753E-2</v>
      </c>
      <c r="AS33" s="98">
        <f t="shared" si="20"/>
        <v>1.0553367525000024E-2</v>
      </c>
      <c r="AT33" s="98">
        <f t="shared" si="21"/>
        <v>2.0668340300000088E-2</v>
      </c>
      <c r="AU33" s="98">
        <f t="shared" si="33"/>
        <v>1.1278665512399998E-2</v>
      </c>
      <c r="AV33" s="98">
        <f t="shared" si="34"/>
        <v>1.3921653459075044E-2</v>
      </c>
      <c r="AW33" s="98">
        <f t="shared" si="35"/>
        <v>1.868044845978778E-2</v>
      </c>
      <c r="AX33" s="100">
        <f t="shared" si="36"/>
        <v>1.868044845978778E-2</v>
      </c>
      <c r="AY33" s="101"/>
      <c r="AZ33" s="98">
        <f t="shared" si="22"/>
        <v>4.0691825512399825E-2</v>
      </c>
      <c r="BA33" s="98">
        <f t="shared" si="23"/>
        <v>4.4704827209074996E-2</v>
      </c>
      <c r="BB33" s="98">
        <f t="shared" si="37"/>
        <v>1.1510336344840834E-2</v>
      </c>
      <c r="BC33" s="98">
        <f t="shared" si="38"/>
        <v>1.1510336344840834E-2</v>
      </c>
      <c r="BD33" s="22"/>
    </row>
    <row r="34" spans="1:56" x14ac:dyDescent="0.2">
      <c r="A34" s="6">
        <f t="shared" si="0"/>
        <v>44927</v>
      </c>
      <c r="B34" s="37">
        <f t="shared" si="24"/>
        <v>4.2999999999999997E-2</v>
      </c>
      <c r="C34" s="38">
        <f t="shared" si="25"/>
        <v>4.7E-2</v>
      </c>
      <c r="D34" s="43">
        <f t="shared" si="26"/>
        <v>2.1000000000000001E-2</v>
      </c>
      <c r="E34" s="44">
        <f t="shared" si="27"/>
        <v>2.1000000000000001E-2</v>
      </c>
      <c r="F34" s="38">
        <f t="shared" si="1"/>
        <v>2.1547502448579836E-2</v>
      </c>
      <c r="G34" s="38">
        <f t="shared" si="2"/>
        <v>2.5465230166503483E-2</v>
      </c>
      <c r="H34" s="37">
        <f t="shared" si="28"/>
        <v>1.2999999999999999E-2</v>
      </c>
      <c r="I34" s="38">
        <f t="shared" si="29"/>
        <v>1.2999999999999999E-2</v>
      </c>
      <c r="J34" s="38">
        <f t="shared" si="3"/>
        <v>2.9615004935834133E-2</v>
      </c>
      <c r="K34" s="38">
        <f t="shared" si="4"/>
        <v>3.3563672260612076E-2</v>
      </c>
      <c r="L34" s="51">
        <f t="shared" si="30"/>
        <v>2.1999999999999999E-2</v>
      </c>
      <c r="M34" s="52">
        <f t="shared" si="31"/>
        <v>2.5999999999999999E-2</v>
      </c>
      <c r="N34" s="52">
        <f t="shared" si="5"/>
        <v>2.0547945205479312E-2</v>
      </c>
      <c r="O34" s="52">
        <f t="shared" si="6"/>
        <v>2.0467836257309857E-2</v>
      </c>
      <c r="P34" s="51">
        <f t="shared" si="39"/>
        <v>0.03</v>
      </c>
      <c r="Q34" s="52">
        <f t="shared" si="40"/>
        <v>3.4000000000000002E-2</v>
      </c>
      <c r="R34" s="52">
        <f t="shared" si="7"/>
        <v>1.2621359223300876E-2</v>
      </c>
      <c r="S34" s="52">
        <f t="shared" si="8"/>
        <v>1.2572533849129597E-2</v>
      </c>
      <c r="T34" s="74">
        <v>2.7300000000000001E-2</v>
      </c>
      <c r="U34" s="75">
        <v>2.9100000000000001E-2</v>
      </c>
      <c r="V34" s="75">
        <v>1.0800000000000001E-2</v>
      </c>
      <c r="W34" s="76"/>
      <c r="X34" s="77">
        <v>2.768E-2</v>
      </c>
      <c r="Y34" s="77">
        <v>2.9169999999999998E-2</v>
      </c>
      <c r="Z34" s="77">
        <v>3.3829999999999999E-2</v>
      </c>
      <c r="AA34" s="77">
        <v>3.9190000000000003E-2</v>
      </c>
      <c r="AB34" s="77">
        <v>4.5789999999999997E-2</v>
      </c>
      <c r="AC34" s="77">
        <v>4.8780000000000004E-2</v>
      </c>
      <c r="AD34" s="13"/>
      <c r="AE34" s="90">
        <f t="shared" si="9"/>
        <v>3.2560822500000253E-2</v>
      </c>
      <c r="AF34" s="90">
        <f t="shared" si="10"/>
        <v>3.3068960000000036E-2</v>
      </c>
      <c r="AG34" s="90">
        <f t="shared" si="11"/>
        <v>1.2237209999999887E-2</v>
      </c>
      <c r="AH34" s="90">
        <f t="shared" si="32"/>
        <v>1.173931905059411E-2</v>
      </c>
      <c r="AI34" s="95"/>
      <c r="AJ34" s="95">
        <f t="shared" si="12"/>
        <v>3.3099452225000103E-2</v>
      </c>
      <c r="AK34" s="95">
        <f t="shared" si="13"/>
        <v>3.3363737025000173E-2</v>
      </c>
      <c r="AL34" s="95">
        <f t="shared" si="14"/>
        <v>3.9706515600000047E-2</v>
      </c>
      <c r="AM34" s="95">
        <f t="shared" si="15"/>
        <v>4.3543971599999676E-2</v>
      </c>
      <c r="AN34" s="95">
        <f t="shared" si="16"/>
        <v>5.2111775625000023E-2</v>
      </c>
      <c r="AO34" s="95">
        <f t="shared" si="17"/>
        <v>5.3969156899999815E-2</v>
      </c>
      <c r="AP34" s="95"/>
      <c r="AQ34" s="90">
        <f t="shared" si="18"/>
        <v>6.6070633749999441E-3</v>
      </c>
      <c r="AR34" s="90">
        <f t="shared" si="19"/>
        <v>1.901232339999992E-2</v>
      </c>
      <c r="AS34" s="90">
        <f t="shared" si="20"/>
        <v>1.0180234574999503E-2</v>
      </c>
      <c r="AT34" s="90">
        <f t="shared" si="21"/>
        <v>2.0605419874999642E-2</v>
      </c>
      <c r="AU34" s="90">
        <f t="shared" si="33"/>
        <v>1.0738014963324938E-2</v>
      </c>
      <c r="AV34" s="90">
        <f t="shared" si="34"/>
        <v>1.3651821279899549E-2</v>
      </c>
      <c r="AW34" s="90">
        <f t="shared" si="35"/>
        <v>2.0579909327775203E-2</v>
      </c>
      <c r="AX34" s="97">
        <f t="shared" si="36"/>
        <v>2.0579909327775203E-2</v>
      </c>
      <c r="AY34" s="96"/>
      <c r="AZ34" s="90">
        <f t="shared" si="22"/>
        <v>4.329883746332519E-2</v>
      </c>
      <c r="BA34" s="90">
        <f t="shared" si="23"/>
        <v>4.6974850029899477E-2</v>
      </c>
      <c r="BB34" s="90">
        <f t="shared" si="37"/>
        <v>1.2934931995831402E-2</v>
      </c>
      <c r="BC34" s="90">
        <f t="shared" si="38"/>
        <v>1.2934931995831402E-2</v>
      </c>
    </row>
    <row r="35" spans="1:56" x14ac:dyDescent="0.2">
      <c r="A35" s="6">
        <f t="shared" si="0"/>
        <v>44958</v>
      </c>
      <c r="B35" s="37">
        <f t="shared" si="24"/>
        <v>3.7999999999999999E-2</v>
      </c>
      <c r="C35" s="38">
        <f t="shared" si="25"/>
        <v>4.3999999999999997E-2</v>
      </c>
      <c r="D35" s="43">
        <f t="shared" si="26"/>
        <v>1.7999999999999999E-2</v>
      </c>
      <c r="E35" s="44">
        <f t="shared" si="27"/>
        <v>1.7999999999999999E-2</v>
      </c>
      <c r="F35" s="38">
        <f t="shared" si="1"/>
        <v>1.9646365422396839E-2</v>
      </c>
      <c r="G35" s="38">
        <f t="shared" si="2"/>
        <v>2.5540275049116046E-2</v>
      </c>
      <c r="H35" s="37">
        <f t="shared" si="28"/>
        <v>1.0999999999999999E-2</v>
      </c>
      <c r="I35" s="38">
        <f t="shared" si="29"/>
        <v>1.0999999999999999E-2</v>
      </c>
      <c r="J35" s="38">
        <f t="shared" si="3"/>
        <v>2.670623145400608E-2</v>
      </c>
      <c r="K35" s="38">
        <f t="shared" si="4"/>
        <v>3.264094955489627E-2</v>
      </c>
      <c r="L35" s="51">
        <f t="shared" si="30"/>
        <v>1.9E-2</v>
      </c>
      <c r="M35" s="52">
        <f t="shared" si="31"/>
        <v>2.5000000000000001E-2</v>
      </c>
      <c r="N35" s="52">
        <f t="shared" si="5"/>
        <v>1.864573110893053E-2</v>
      </c>
      <c r="O35" s="52">
        <f t="shared" si="6"/>
        <v>1.8536585365853675E-2</v>
      </c>
      <c r="P35" s="51">
        <f t="shared" si="39"/>
        <v>2.5999999999999999E-2</v>
      </c>
      <c r="Q35" s="52">
        <f t="shared" si="40"/>
        <v>3.2000000000000001E-2</v>
      </c>
      <c r="R35" s="52">
        <f t="shared" si="7"/>
        <v>1.1695906432748648E-2</v>
      </c>
      <c r="S35" s="52">
        <f t="shared" si="8"/>
        <v>1.1627906976744207E-2</v>
      </c>
      <c r="T35" s="74">
        <v>3.3700000000000001E-2</v>
      </c>
      <c r="U35" s="75">
        <v>3.3000000000000002E-2</v>
      </c>
      <c r="V35" s="75">
        <v>1.3500000000000002E-2</v>
      </c>
      <c r="W35" s="76"/>
      <c r="X35" s="77">
        <v>3.3829999999999999E-2</v>
      </c>
      <c r="Y35" s="77">
        <v>3.3419999999999998E-2</v>
      </c>
      <c r="Z35" s="77">
        <v>4.0079999999999998E-2</v>
      </c>
      <c r="AA35" s="77">
        <v>4.3440000000000006E-2</v>
      </c>
      <c r="AB35" s="77">
        <v>5.1710000000000006E-2</v>
      </c>
      <c r="AC35" s="77">
        <v>5.2939999999999994E-2</v>
      </c>
      <c r="AD35" s="13"/>
      <c r="AE35" s="90">
        <f t="shared" si="9"/>
        <v>2.7486322499999938E-2</v>
      </c>
      <c r="AF35" s="90">
        <f t="shared" si="10"/>
        <v>2.9311702500000036E-2</v>
      </c>
      <c r="AG35" s="90">
        <f t="shared" si="11"/>
        <v>1.0829160000000115E-2</v>
      </c>
      <c r="AH35" s="90">
        <f t="shared" si="32"/>
        <v>9.0365569162118575E-3</v>
      </c>
      <c r="AI35" s="95"/>
      <c r="AJ35" s="95">
        <f t="shared" si="12"/>
        <v>2.7871545600000047E-2</v>
      </c>
      <c r="AK35" s="95">
        <f t="shared" si="13"/>
        <v>2.9382722225000046E-2</v>
      </c>
      <c r="AL35" s="95">
        <f t="shared" si="14"/>
        <v>3.4116117224999964E-2</v>
      </c>
      <c r="AM35" s="95">
        <f t="shared" si="15"/>
        <v>3.957396402500013E-2</v>
      </c>
      <c r="AN35" s="95">
        <f t="shared" si="16"/>
        <v>4.6314181025000289E-2</v>
      </c>
      <c r="AO35" s="95">
        <f t="shared" si="17"/>
        <v>4.93748720999998E-2</v>
      </c>
      <c r="AP35" s="95"/>
      <c r="AQ35" s="90">
        <f t="shared" si="18"/>
        <v>6.2445716249999172E-3</v>
      </c>
      <c r="AR35" s="90">
        <f t="shared" si="19"/>
        <v>1.8442635425000242E-2</v>
      </c>
      <c r="AS35" s="90">
        <f t="shared" si="20"/>
        <v>1.0191241800000084E-2</v>
      </c>
      <c r="AT35" s="90">
        <f t="shared" si="21"/>
        <v>1.9992149874999754E-2</v>
      </c>
      <c r="AU35" s="90">
        <f t="shared" si="33"/>
        <v>1.0306526870400026E-2</v>
      </c>
      <c r="AV35" s="90">
        <f t="shared" si="34"/>
        <v>1.3454944188974974E-2</v>
      </c>
      <c r="AW35" s="90">
        <f t="shared" si="35"/>
        <v>1.8284536330550605E-2</v>
      </c>
      <c r="AX35" s="97">
        <f t="shared" si="36"/>
        <v>1.8284536330550605E-2</v>
      </c>
      <c r="AY35" s="96"/>
      <c r="AZ35" s="90">
        <f t="shared" si="22"/>
        <v>3.7792849370399964E-2</v>
      </c>
      <c r="BA35" s="90">
        <f t="shared" si="23"/>
        <v>4.3679336688975057E-2</v>
      </c>
      <c r="BB35" s="90">
        <f t="shared" si="37"/>
        <v>1.1213402247912953E-2</v>
      </c>
      <c r="BC35" s="90">
        <f t="shared" si="38"/>
        <v>1.1213402247912953E-2</v>
      </c>
    </row>
    <row r="36" spans="1:56" x14ac:dyDescent="0.2">
      <c r="A36" s="6">
        <f t="shared" si="0"/>
        <v>44986</v>
      </c>
      <c r="B36" s="37">
        <f t="shared" si="24"/>
        <v>4.3999999999999997E-2</v>
      </c>
      <c r="C36" s="38">
        <f t="shared" si="25"/>
        <v>4.5999999999999999E-2</v>
      </c>
      <c r="D36" s="43">
        <f t="shared" si="26"/>
        <v>1.9E-2</v>
      </c>
      <c r="E36" s="44">
        <f t="shared" si="27"/>
        <v>1.9E-2</v>
      </c>
      <c r="F36" s="38">
        <f t="shared" si="1"/>
        <v>2.4533856722276814E-2</v>
      </c>
      <c r="G36" s="38">
        <f t="shared" si="2"/>
        <v>2.6496565260059057E-2</v>
      </c>
      <c r="H36" s="37">
        <f t="shared" si="28"/>
        <v>1.2E-2</v>
      </c>
      <c r="I36" s="38">
        <f t="shared" si="29"/>
        <v>1.2E-2</v>
      </c>
      <c r="J36" s="38">
        <f t="shared" si="3"/>
        <v>3.1620553359683834E-2</v>
      </c>
      <c r="K36" s="38">
        <f t="shared" si="4"/>
        <v>3.359683794466406E-2</v>
      </c>
      <c r="L36" s="51">
        <f t="shared" si="30"/>
        <v>2.4E-2</v>
      </c>
      <c r="M36" s="52">
        <f t="shared" si="31"/>
        <v>2.5999999999999999E-2</v>
      </c>
      <c r="N36" s="52">
        <f t="shared" si="5"/>
        <v>1.953125E-2</v>
      </c>
      <c r="O36" s="52">
        <f t="shared" si="6"/>
        <v>1.949317738791434E-2</v>
      </c>
      <c r="P36" s="51">
        <f t="shared" si="39"/>
        <v>3.2000000000000001E-2</v>
      </c>
      <c r="Q36" s="52">
        <f t="shared" si="40"/>
        <v>3.4000000000000002E-2</v>
      </c>
      <c r="R36" s="52">
        <f t="shared" si="7"/>
        <v>1.1627906976744207E-2</v>
      </c>
      <c r="S36" s="52">
        <f t="shared" si="8"/>
        <v>1.1605415860735047E-2</v>
      </c>
      <c r="T36" s="74">
        <v>2.8999999999999998E-2</v>
      </c>
      <c r="U36" s="75">
        <v>3.04E-2</v>
      </c>
      <c r="V36" s="75">
        <v>1.34E-2</v>
      </c>
      <c r="W36" s="76"/>
      <c r="X36" s="77">
        <v>2.9180000000000001E-2</v>
      </c>
      <c r="Y36" s="77">
        <v>3.0470000000000001E-2</v>
      </c>
      <c r="Z36" s="77">
        <v>3.5830000000000001E-2</v>
      </c>
      <c r="AA36" s="77">
        <v>4.0890000000000003E-2</v>
      </c>
      <c r="AB36" s="77">
        <v>4.9530000000000005E-2</v>
      </c>
      <c r="AC36" s="77">
        <v>5.1240000000000001E-2</v>
      </c>
      <c r="AD36" s="13"/>
      <c r="AE36" s="90">
        <f t="shared" si="9"/>
        <v>3.3983922500000041E-2</v>
      </c>
      <c r="AF36" s="90">
        <f t="shared" si="10"/>
        <v>3.3272250000000003E-2</v>
      </c>
      <c r="AG36" s="90">
        <f t="shared" si="11"/>
        <v>1.3545562500000052E-2</v>
      </c>
      <c r="AH36" s="90">
        <f t="shared" si="32"/>
        <v>1.4243648124895314E-2</v>
      </c>
      <c r="AI36" s="95"/>
      <c r="AJ36" s="95">
        <f t="shared" si="12"/>
        <v>3.4116117224999964E-2</v>
      </c>
      <c r="AK36" s="95">
        <f t="shared" si="13"/>
        <v>3.3699224100000036E-2</v>
      </c>
      <c r="AL36" s="95">
        <f t="shared" si="14"/>
        <v>4.0481601600000028E-2</v>
      </c>
      <c r="AM36" s="95">
        <f t="shared" si="15"/>
        <v>4.3911758399999945E-2</v>
      </c>
      <c r="AN36" s="95">
        <f t="shared" si="16"/>
        <v>5.2378481024999868E-2</v>
      </c>
      <c r="AO36" s="95">
        <f t="shared" si="17"/>
        <v>5.364066089999997E-2</v>
      </c>
      <c r="AP36" s="95"/>
      <c r="AQ36" s="90">
        <f t="shared" si="18"/>
        <v>6.3654843750000634E-3</v>
      </c>
      <c r="AR36" s="90">
        <f t="shared" si="19"/>
        <v>1.8262363799999903E-2</v>
      </c>
      <c r="AS36" s="90">
        <f t="shared" si="20"/>
        <v>1.0212534299999909E-2</v>
      </c>
      <c r="AT36" s="90">
        <f t="shared" si="21"/>
        <v>1.9941436799999934E-2</v>
      </c>
      <c r="AU36" s="90">
        <f t="shared" si="33"/>
        <v>1.032714522352501E-2</v>
      </c>
      <c r="AV36" s="90">
        <f t="shared" si="34"/>
        <v>1.3452258832499918E-2</v>
      </c>
      <c r="AW36" s="90">
        <f t="shared" si="35"/>
        <v>1.9463049545934918E-2</v>
      </c>
      <c r="AX36" s="97">
        <f t="shared" si="36"/>
        <v>1.9463049545934918E-2</v>
      </c>
      <c r="AY36" s="96"/>
      <c r="AZ36" s="90">
        <f t="shared" si="22"/>
        <v>4.4311067723525055E-2</v>
      </c>
      <c r="BA36" s="90">
        <f t="shared" si="23"/>
        <v>4.6368672582499902E-2</v>
      </c>
      <c r="BB36" s="90">
        <f t="shared" si="37"/>
        <v>1.2097287159451188E-2</v>
      </c>
      <c r="BC36" s="90">
        <f t="shared" si="38"/>
        <v>1.2097287159451188E-2</v>
      </c>
    </row>
    <row r="37" spans="1:56" x14ac:dyDescent="0.2">
      <c r="A37" s="6">
        <f t="shared" si="0"/>
        <v>45017</v>
      </c>
      <c r="B37" s="37">
        <f t="shared" si="24"/>
        <v>4.1000000000000002E-2</v>
      </c>
      <c r="C37" s="38">
        <f t="shared" si="25"/>
        <v>4.4999999999999998E-2</v>
      </c>
      <c r="D37" s="43">
        <f t="shared" si="26"/>
        <v>1.7000000000000001E-2</v>
      </c>
      <c r="E37" s="44">
        <f t="shared" si="27"/>
        <v>1.7000000000000001E-2</v>
      </c>
      <c r="F37" s="38">
        <f t="shared" si="1"/>
        <v>2.3598820058997161E-2</v>
      </c>
      <c r="G37" s="38">
        <f t="shared" si="2"/>
        <v>2.7531956735496577E-2</v>
      </c>
      <c r="H37" s="37">
        <f t="shared" si="28"/>
        <v>0.01</v>
      </c>
      <c r="I37" s="38">
        <f t="shared" si="29"/>
        <v>0.01</v>
      </c>
      <c r="J37" s="38">
        <f t="shared" si="3"/>
        <v>3.069306930693072E-2</v>
      </c>
      <c r="K37" s="38">
        <f t="shared" si="4"/>
        <v>3.4653465346534684E-2</v>
      </c>
      <c r="L37" s="51">
        <f t="shared" si="30"/>
        <v>2.3E-2</v>
      </c>
      <c r="M37" s="52">
        <f t="shared" si="31"/>
        <v>2.8000000000000001E-2</v>
      </c>
      <c r="N37" s="52">
        <f t="shared" si="5"/>
        <v>1.7595307917888547E-2</v>
      </c>
      <c r="O37" s="52">
        <f t="shared" si="6"/>
        <v>1.6536964980544688E-2</v>
      </c>
      <c r="P37" s="51">
        <f t="shared" si="39"/>
        <v>0.03</v>
      </c>
      <c r="Q37" s="52">
        <f t="shared" si="40"/>
        <v>3.5000000000000003E-2</v>
      </c>
      <c r="R37" s="52">
        <f t="shared" si="7"/>
        <v>1.0679611650485255E-2</v>
      </c>
      <c r="S37" s="52">
        <f t="shared" si="8"/>
        <v>9.6618357487923134E-3</v>
      </c>
      <c r="T37" s="74">
        <v>2.81E-2</v>
      </c>
      <c r="U37" s="75">
        <v>2.9700000000000004E-2</v>
      </c>
      <c r="V37" s="75">
        <v>1.3100000000000001E-2</v>
      </c>
      <c r="W37" s="76"/>
      <c r="X37" s="77">
        <v>2.8330000000000001E-2</v>
      </c>
      <c r="Y37" s="77">
        <v>2.971E-2</v>
      </c>
      <c r="Z37" s="77">
        <v>3.492E-2</v>
      </c>
      <c r="AA37" s="77">
        <v>4.0250000000000001E-2</v>
      </c>
      <c r="AB37" s="77">
        <v>4.7289999999999999E-2</v>
      </c>
      <c r="AC37" s="77">
        <v>4.9429999999999995E-2</v>
      </c>
      <c r="AD37" s="13"/>
      <c r="AE37" s="90">
        <f t="shared" si="9"/>
        <v>2.9210249999999993E-2</v>
      </c>
      <c r="AF37" s="90">
        <f t="shared" si="10"/>
        <v>3.0631040000000276E-2</v>
      </c>
      <c r="AG37" s="90">
        <f t="shared" si="11"/>
        <v>1.3444889999999932E-2</v>
      </c>
      <c r="AH37" s="90">
        <f t="shared" si="32"/>
        <v>1.2047792193530471E-2</v>
      </c>
      <c r="AI37" s="95"/>
      <c r="AJ37" s="95">
        <f t="shared" si="12"/>
        <v>2.9392868100000191E-2</v>
      </c>
      <c r="AK37" s="95">
        <f t="shared" si="13"/>
        <v>3.0702105225000276E-2</v>
      </c>
      <c r="AL37" s="95">
        <f t="shared" si="14"/>
        <v>3.6150947224999896E-2</v>
      </c>
      <c r="AM37" s="95">
        <f t="shared" si="15"/>
        <v>4.1307998025000181E-2</v>
      </c>
      <c r="AN37" s="95">
        <f t="shared" si="16"/>
        <v>5.0143305224999768E-2</v>
      </c>
      <c r="AO37" s="95">
        <f t="shared" si="17"/>
        <v>5.1896384399999995E-2</v>
      </c>
      <c r="AP37" s="95"/>
      <c r="AQ37" s="90">
        <f t="shared" si="18"/>
        <v>6.7580791249997052E-3</v>
      </c>
      <c r="AR37" s="90">
        <f t="shared" si="19"/>
        <v>2.0750437124999577E-2</v>
      </c>
      <c r="AS37" s="90">
        <f t="shared" si="20"/>
        <v>1.0605892799999905E-2</v>
      </c>
      <c r="AT37" s="90">
        <f t="shared" si="21"/>
        <v>2.1194279174999719E-2</v>
      </c>
      <c r="AU37" s="90">
        <f t="shared" si="33"/>
        <v>1.1417534338999662E-2</v>
      </c>
      <c r="AV37" s="90">
        <f t="shared" si="34"/>
        <v>1.4131825462874843E-2</v>
      </c>
      <c r="AW37" s="90">
        <f t="shared" si="35"/>
        <v>1.6958149544767265E-2</v>
      </c>
      <c r="AX37" s="97">
        <f t="shared" si="36"/>
        <v>1.6958149544767265E-2</v>
      </c>
      <c r="AY37" s="96"/>
      <c r="AZ37" s="90">
        <f t="shared" si="22"/>
        <v>4.0627784338999655E-2</v>
      </c>
      <c r="BA37" s="90">
        <f t="shared" si="23"/>
        <v>4.547326046287526E-2</v>
      </c>
      <c r="BB37" s="90">
        <f t="shared" si="37"/>
        <v>1.0218612158575448E-2</v>
      </c>
      <c r="BC37" s="90">
        <f t="shared" si="38"/>
        <v>1.0218612158575448E-2</v>
      </c>
    </row>
    <row r="38" spans="1:56" x14ac:dyDescent="0.2">
      <c r="A38" s="6">
        <f t="shared" si="0"/>
        <v>45047</v>
      </c>
      <c r="B38" s="37">
        <f t="shared" si="24"/>
        <v>3.9E-2</v>
      </c>
      <c r="C38" s="38">
        <f t="shared" si="25"/>
        <v>4.4999999999999998E-2</v>
      </c>
      <c r="D38" s="43">
        <f t="shared" si="26"/>
        <v>1.7000000000000001E-2</v>
      </c>
      <c r="E38" s="44">
        <f t="shared" si="27"/>
        <v>1.7000000000000001E-2</v>
      </c>
      <c r="F38" s="38">
        <f t="shared" si="1"/>
        <v>2.1632251720747231E-2</v>
      </c>
      <c r="G38" s="38">
        <f t="shared" si="2"/>
        <v>2.7531956735496577E-2</v>
      </c>
      <c r="H38" s="37">
        <f t="shared" si="28"/>
        <v>0.01</v>
      </c>
      <c r="I38" s="38">
        <f t="shared" si="29"/>
        <v>0.01</v>
      </c>
      <c r="J38" s="38">
        <f t="shared" si="3"/>
        <v>2.8712871287128738E-2</v>
      </c>
      <c r="K38" s="38">
        <f t="shared" si="4"/>
        <v>3.4653465346534684E-2</v>
      </c>
      <c r="L38" s="51">
        <f t="shared" si="30"/>
        <v>2.1999999999999999E-2</v>
      </c>
      <c r="M38" s="52">
        <f t="shared" si="31"/>
        <v>2.8000000000000001E-2</v>
      </c>
      <c r="N38" s="52">
        <f t="shared" si="5"/>
        <v>1.6634050880626194E-2</v>
      </c>
      <c r="O38" s="52">
        <f t="shared" si="6"/>
        <v>1.6536964980544688E-2</v>
      </c>
      <c r="P38" s="51">
        <f t="shared" si="39"/>
        <v>2.9000000000000001E-2</v>
      </c>
      <c r="Q38" s="52">
        <f t="shared" si="40"/>
        <v>3.4000000000000002E-2</v>
      </c>
      <c r="R38" s="52">
        <f t="shared" si="7"/>
        <v>9.7181729834792119E-3</v>
      </c>
      <c r="S38" s="52">
        <f t="shared" si="8"/>
        <v>1.0638297872340274E-2</v>
      </c>
      <c r="T38" s="74">
        <v>3.2199999999999999E-2</v>
      </c>
      <c r="U38" s="75">
        <v>3.1400000000000004E-2</v>
      </c>
      <c r="V38" s="75">
        <v>1.3700000000000002E-2</v>
      </c>
      <c r="W38" s="76"/>
      <c r="X38" s="77">
        <v>3.2199999999999999E-2</v>
      </c>
      <c r="Y38" s="77">
        <v>3.1760000000000004E-2</v>
      </c>
      <c r="Z38" s="77">
        <v>3.8610000000000005E-2</v>
      </c>
      <c r="AA38" s="77">
        <v>4.1479999999999996E-2</v>
      </c>
      <c r="AB38" s="77">
        <v>5.1240000000000001E-2</v>
      </c>
      <c r="AC38" s="77">
        <v>5.108E-2</v>
      </c>
      <c r="AD38" s="13"/>
      <c r="AE38" s="90">
        <f t="shared" si="9"/>
        <v>2.8297402499999791E-2</v>
      </c>
      <c r="AF38" s="90">
        <f t="shared" si="10"/>
        <v>2.9920522500000102E-2</v>
      </c>
      <c r="AG38" s="90">
        <f t="shared" si="11"/>
        <v>1.3142902500000053E-2</v>
      </c>
      <c r="AH38" s="90">
        <f t="shared" si="32"/>
        <v>1.1546223463141603E-2</v>
      </c>
      <c r="AI38" s="95"/>
      <c r="AJ38" s="95">
        <f t="shared" si="12"/>
        <v>2.8530647224999983E-2</v>
      </c>
      <c r="AK38" s="95">
        <f t="shared" si="13"/>
        <v>2.9930671025000022E-2</v>
      </c>
      <c r="AL38" s="95">
        <f t="shared" si="14"/>
        <v>3.5224851599999996E-2</v>
      </c>
      <c r="AM38" s="95">
        <f t="shared" si="15"/>
        <v>4.0655015624999846E-2</v>
      </c>
      <c r="AN38" s="95">
        <f t="shared" si="16"/>
        <v>4.7849086024999821E-2</v>
      </c>
      <c r="AO38" s="95">
        <f t="shared" si="17"/>
        <v>5.0040831225000026E-2</v>
      </c>
      <c r="AP38" s="95"/>
      <c r="AQ38" s="90">
        <f t="shared" si="18"/>
        <v>6.6942043750000124E-3</v>
      </c>
      <c r="AR38" s="90">
        <f t="shared" si="19"/>
        <v>1.9318438799999837E-2</v>
      </c>
      <c r="AS38" s="90">
        <f t="shared" si="20"/>
        <v>1.0724344599999824E-2</v>
      </c>
      <c r="AT38" s="90">
        <f t="shared" si="21"/>
        <v>2.0110160200000005E-2</v>
      </c>
      <c r="AU38" s="90">
        <f t="shared" si="33"/>
        <v>1.0898074438524955E-2</v>
      </c>
      <c r="AV38" s="90">
        <f t="shared" si="34"/>
        <v>1.3849821194799886E-2</v>
      </c>
      <c r="AW38" s="90">
        <f t="shared" si="35"/>
        <v>1.6559973877919854E-2</v>
      </c>
      <c r="AX38" s="97">
        <f t="shared" si="36"/>
        <v>1.6559973877919854E-2</v>
      </c>
      <c r="AY38" s="96"/>
      <c r="AZ38" s="90">
        <f t="shared" si="22"/>
        <v>3.9195476938524744E-2</v>
      </c>
      <c r="BA38" s="90">
        <f t="shared" si="23"/>
        <v>4.458190369480014E-2</v>
      </c>
      <c r="BB38" s="90">
        <f t="shared" si="37"/>
        <v>9.9199804084398897E-3</v>
      </c>
      <c r="BC38" s="90">
        <f t="shared" si="38"/>
        <v>9.9199804084398897E-3</v>
      </c>
    </row>
    <row r="39" spans="1:56" x14ac:dyDescent="0.2">
      <c r="A39" s="6">
        <f t="shared" si="0"/>
        <v>45078</v>
      </c>
      <c r="B39" s="37">
        <f t="shared" si="24"/>
        <v>4.2999999999999997E-2</v>
      </c>
      <c r="C39" s="38">
        <f t="shared" si="25"/>
        <v>4.3999999999999997E-2</v>
      </c>
      <c r="D39" s="43">
        <f t="shared" si="26"/>
        <v>1.7999999999999999E-2</v>
      </c>
      <c r="E39" s="44">
        <f t="shared" si="27"/>
        <v>1.7999999999999999E-2</v>
      </c>
      <c r="F39" s="38">
        <f t="shared" si="1"/>
        <v>2.4557956777995882E-2</v>
      </c>
      <c r="G39" s="38">
        <f t="shared" si="2"/>
        <v>2.5540275049116046E-2</v>
      </c>
      <c r="H39" s="37">
        <f t="shared" si="28"/>
        <v>1.0999999999999999E-2</v>
      </c>
      <c r="I39" s="38">
        <f t="shared" si="29"/>
        <v>1.0999999999999999E-2</v>
      </c>
      <c r="J39" s="38">
        <f t="shared" si="3"/>
        <v>3.1651829871414572E-2</v>
      </c>
      <c r="K39" s="38">
        <f t="shared" si="4"/>
        <v>3.264094955489627E-2</v>
      </c>
      <c r="L39" s="51">
        <f t="shared" si="30"/>
        <v>2.5000000000000001E-2</v>
      </c>
      <c r="M39" s="52">
        <f t="shared" si="31"/>
        <v>2.5999999999999999E-2</v>
      </c>
      <c r="N39" s="52">
        <f t="shared" si="5"/>
        <v>1.7560975609756113E-2</v>
      </c>
      <c r="O39" s="52">
        <f t="shared" si="6"/>
        <v>1.7543859649122862E-2</v>
      </c>
      <c r="P39" s="51">
        <f t="shared" si="39"/>
        <v>3.2000000000000001E-2</v>
      </c>
      <c r="Q39" s="52">
        <f t="shared" si="40"/>
        <v>3.3000000000000002E-2</v>
      </c>
      <c r="R39" s="52">
        <f t="shared" si="7"/>
        <v>1.0658914728681967E-2</v>
      </c>
      <c r="S39" s="52">
        <f t="shared" si="8"/>
        <v>1.0648596321394033E-2</v>
      </c>
      <c r="T39" s="74">
        <v>3.3100000000000004E-2</v>
      </c>
      <c r="U39" s="75">
        <v>3.1099999999999999E-2</v>
      </c>
      <c r="V39" s="75">
        <v>1.3899999999999999E-2</v>
      </c>
      <c r="W39" s="76"/>
      <c r="X39" s="77">
        <v>3.2850000000000004E-2</v>
      </c>
      <c r="Y39" s="77">
        <v>3.1480000000000001E-2</v>
      </c>
      <c r="Z39" s="77">
        <v>3.9510000000000003E-2</v>
      </c>
      <c r="AA39" s="77">
        <v>4.1459999999999997E-2</v>
      </c>
      <c r="AB39" s="77">
        <v>5.1860000000000003E-2</v>
      </c>
      <c r="AC39" s="77">
        <v>5.0689999999999999E-2</v>
      </c>
      <c r="AD39" s="13"/>
      <c r="AE39" s="90">
        <f t="shared" si="9"/>
        <v>3.2459210000000072E-2</v>
      </c>
      <c r="AF39" s="90">
        <f t="shared" si="10"/>
        <v>3.1646490000000194E-2</v>
      </c>
      <c r="AG39" s="90">
        <f t="shared" si="11"/>
        <v>1.3746922499999981E-2</v>
      </c>
      <c r="AH39" s="90">
        <f t="shared" si="32"/>
        <v>1.4545541413397256E-2</v>
      </c>
      <c r="AI39" s="95"/>
      <c r="AJ39" s="95">
        <f t="shared" si="12"/>
        <v>3.2459210000000072E-2</v>
      </c>
      <c r="AK39" s="95">
        <f t="shared" si="13"/>
        <v>3.2012174399999704E-2</v>
      </c>
      <c r="AL39" s="95">
        <f t="shared" si="14"/>
        <v>3.8982683024999742E-2</v>
      </c>
      <c r="AM39" s="95">
        <f t="shared" si="15"/>
        <v>4.1910147599999892E-2</v>
      </c>
      <c r="AN39" s="95">
        <f t="shared" si="16"/>
        <v>5.1896384399999995E-2</v>
      </c>
      <c r="AO39" s="95">
        <f t="shared" si="17"/>
        <v>5.1732291599999813E-2</v>
      </c>
      <c r="AP39" s="95"/>
      <c r="AQ39" s="90">
        <f t="shared" si="18"/>
        <v>6.5234730249996709E-3</v>
      </c>
      <c r="AR39" s="90">
        <f t="shared" si="19"/>
        <v>1.9437174399999924E-2</v>
      </c>
      <c r="AS39" s="90">
        <f t="shared" si="20"/>
        <v>9.8979732000001874E-3</v>
      </c>
      <c r="AT39" s="90">
        <f t="shared" si="21"/>
        <v>1.9720117200000109E-2</v>
      </c>
      <c r="AU39" s="90">
        <f t="shared" si="33"/>
        <v>1.0823735582874756E-2</v>
      </c>
      <c r="AV39" s="90">
        <f t="shared" si="34"/>
        <v>1.3168747152000162E-2</v>
      </c>
      <c r="AW39" s="90">
        <f t="shared" si="35"/>
        <v>1.7656840285007469E-2</v>
      </c>
      <c r="AX39" s="97">
        <f t="shared" si="36"/>
        <v>1.7656840285007247E-2</v>
      </c>
      <c r="AY39" s="96"/>
      <c r="AZ39" s="90">
        <f t="shared" si="22"/>
        <v>4.3282945582874828E-2</v>
      </c>
      <c r="BA39" s="90">
        <f t="shared" si="23"/>
        <v>4.4408877152000419E-2</v>
      </c>
      <c r="BB39" s="90">
        <f t="shared" si="37"/>
        <v>1.0742630213755601E-2</v>
      </c>
      <c r="BC39" s="90">
        <f t="shared" si="38"/>
        <v>1.0742630213755435E-2</v>
      </c>
    </row>
    <row r="40" spans="1:56" x14ac:dyDescent="0.2">
      <c r="A40" s="6">
        <f>DATE(YEAR(A39), MONTH(A39)+1, DAY(A39))</f>
        <v>45108</v>
      </c>
      <c r="B40" s="37">
        <f t="shared" si="24"/>
        <v>4.3999999999999997E-2</v>
      </c>
      <c r="C40" s="38">
        <f t="shared" si="25"/>
        <v>4.3999999999999997E-2</v>
      </c>
      <c r="D40" s="43">
        <f t="shared" si="26"/>
        <v>1.7000000000000001E-2</v>
      </c>
      <c r="E40" s="44">
        <f t="shared" si="27"/>
        <v>1.7000000000000001E-2</v>
      </c>
      <c r="F40" s="38">
        <f t="shared" si="1"/>
        <v>2.6548672566371723E-2</v>
      </c>
      <c r="G40" s="38">
        <f t="shared" si="2"/>
        <v>2.6548672566371723E-2</v>
      </c>
      <c r="H40" s="37">
        <f t="shared" si="28"/>
        <v>0.01</v>
      </c>
      <c r="I40" s="38">
        <f t="shared" si="29"/>
        <v>0.01</v>
      </c>
      <c r="J40" s="38">
        <f t="shared" si="3"/>
        <v>3.3663366336633693E-2</v>
      </c>
      <c r="K40" s="38">
        <f t="shared" si="4"/>
        <v>3.3663366336633693E-2</v>
      </c>
      <c r="L40" s="51">
        <f t="shared" si="30"/>
        <v>2.7E-2</v>
      </c>
      <c r="M40" s="52">
        <f t="shared" si="31"/>
        <v>2.5999999999999999E-2</v>
      </c>
      <c r="N40" s="52">
        <f t="shared" si="5"/>
        <v>1.6553067185978598E-2</v>
      </c>
      <c r="O40" s="52">
        <f t="shared" si="6"/>
        <v>1.7543859649122862E-2</v>
      </c>
      <c r="P40" s="51">
        <f t="shared" si="39"/>
        <v>3.4000000000000002E-2</v>
      </c>
      <c r="Q40" s="52">
        <f t="shared" si="40"/>
        <v>3.3000000000000002E-2</v>
      </c>
      <c r="R40" s="52">
        <f t="shared" si="7"/>
        <v>9.6711798839459462E-3</v>
      </c>
      <c r="S40" s="52">
        <f t="shared" si="8"/>
        <v>1.0648596321394033E-2</v>
      </c>
      <c r="T40" s="74">
        <v>3.56E-2</v>
      </c>
      <c r="U40" s="75">
        <v>3.2899999999999999E-2</v>
      </c>
      <c r="V40" s="75">
        <v>1.6E-2</v>
      </c>
      <c r="W40" s="76"/>
      <c r="X40" s="77">
        <v>3.5320000000000004E-2</v>
      </c>
      <c r="Y40" s="77">
        <v>3.3349999999999998E-2</v>
      </c>
      <c r="Z40" s="77">
        <v>4.1700000000000001E-2</v>
      </c>
      <c r="AA40" s="77">
        <v>4.3120000000000006E-2</v>
      </c>
      <c r="AB40" s="77">
        <v>5.3449999999999998E-2</v>
      </c>
      <c r="AC40" s="77">
        <v>5.2049999999999999E-2</v>
      </c>
      <c r="AD40" s="13"/>
      <c r="AE40" s="90">
        <f t="shared" si="9"/>
        <v>3.3373902500000163E-2</v>
      </c>
      <c r="AF40" s="90">
        <f t="shared" si="10"/>
        <v>3.1341802499999849E-2</v>
      </c>
      <c r="AG40" s="90">
        <f t="shared" si="11"/>
        <v>1.3948302500000009E-2</v>
      </c>
      <c r="AH40" s="90">
        <f t="shared" si="32"/>
        <v>1.5946131290141219E-2</v>
      </c>
      <c r="AI40" s="95"/>
      <c r="AJ40" s="95">
        <f t="shared" si="12"/>
        <v>3.3119780624999873E-2</v>
      </c>
      <c r="AK40" s="95">
        <f t="shared" si="13"/>
        <v>3.1727747600000189E-2</v>
      </c>
      <c r="AL40" s="95">
        <f t="shared" si="14"/>
        <v>3.9900260025000023E-2</v>
      </c>
      <c r="AM40" s="95">
        <f t="shared" si="15"/>
        <v>4.1889732899999865E-2</v>
      </c>
      <c r="AN40" s="95">
        <f t="shared" si="16"/>
        <v>5.2532364900000017E-2</v>
      </c>
      <c r="AO40" s="95">
        <f t="shared" si="17"/>
        <v>5.1332369024999824E-2</v>
      </c>
      <c r="AP40" s="95"/>
      <c r="AQ40" s="90">
        <f t="shared" si="18"/>
        <v>6.78047940000015E-3</v>
      </c>
      <c r="AR40" s="90">
        <f t="shared" si="19"/>
        <v>1.9412584275000144E-2</v>
      </c>
      <c r="AS40" s="90">
        <f t="shared" si="20"/>
        <v>1.0161985299999676E-2</v>
      </c>
      <c r="AT40" s="90">
        <f t="shared" si="21"/>
        <v>1.9604621424999635E-2</v>
      </c>
      <c r="AU40" s="90">
        <f t="shared" si="33"/>
        <v>1.0986970323375148E-2</v>
      </c>
      <c r="AV40" s="90">
        <f t="shared" si="34"/>
        <v>1.3306383129624663E-2</v>
      </c>
      <c r="AW40" s="90">
        <f t="shared" si="35"/>
        <v>1.7154227643672026E-2</v>
      </c>
      <c r="AX40" s="97">
        <f t="shared" si="36"/>
        <v>1.7154227643672026E-2</v>
      </c>
      <c r="AY40" s="96"/>
      <c r="AZ40" s="90">
        <f t="shared" si="22"/>
        <v>4.4360872823375308E-2</v>
      </c>
      <c r="BA40" s="90">
        <f t="shared" si="23"/>
        <v>4.3632135629624355E-2</v>
      </c>
      <c r="BB40" s="90">
        <f t="shared" si="37"/>
        <v>1.0365670732754019E-2</v>
      </c>
      <c r="BC40" s="90">
        <f t="shared" si="38"/>
        <v>1.0365670732754019E-2</v>
      </c>
    </row>
    <row r="41" spans="1:56" x14ac:dyDescent="0.2">
      <c r="A41" s="6">
        <f t="shared" ref="A41:A74" si="41">DATE(YEAR(A40), MONTH(A40)+1, DAY(A40))</f>
        <v>45139</v>
      </c>
      <c r="B41" s="37">
        <f t="shared" si="24"/>
        <v>4.5999999999999999E-2</v>
      </c>
      <c r="C41" s="38">
        <f t="shared" si="25"/>
        <v>4.4999999999999998E-2</v>
      </c>
      <c r="D41" s="43">
        <f t="shared" si="26"/>
        <v>1.7000000000000001E-2</v>
      </c>
      <c r="E41" s="44">
        <f t="shared" si="27"/>
        <v>1.7000000000000001E-2</v>
      </c>
      <c r="F41" s="38">
        <f t="shared" si="1"/>
        <v>2.8515240904621653E-2</v>
      </c>
      <c r="G41" s="38">
        <f t="shared" si="2"/>
        <v>2.7531956735496577E-2</v>
      </c>
      <c r="H41" s="37">
        <f t="shared" si="28"/>
        <v>0.01</v>
      </c>
      <c r="I41" s="38">
        <f t="shared" si="29"/>
        <v>0.01</v>
      </c>
      <c r="J41" s="38">
        <f t="shared" si="3"/>
        <v>3.5643564356435675E-2</v>
      </c>
      <c r="K41" s="38">
        <f t="shared" si="4"/>
        <v>3.4653465346534684E-2</v>
      </c>
      <c r="L41" s="51">
        <f t="shared" si="30"/>
        <v>2.9000000000000001E-2</v>
      </c>
      <c r="M41" s="52">
        <f t="shared" si="31"/>
        <v>2.7E-2</v>
      </c>
      <c r="N41" s="52">
        <f t="shared" si="5"/>
        <v>1.6520894071914594E-2</v>
      </c>
      <c r="O41" s="52">
        <f t="shared" si="6"/>
        <v>1.7526777020447915E-2</v>
      </c>
      <c r="P41" s="51">
        <f t="shared" si="39"/>
        <v>3.5999999999999997E-2</v>
      </c>
      <c r="Q41" s="52">
        <f t="shared" si="40"/>
        <v>3.4000000000000002E-2</v>
      </c>
      <c r="R41" s="52">
        <f t="shared" si="7"/>
        <v>9.6525096525097442E-3</v>
      </c>
      <c r="S41" s="52">
        <f t="shared" si="8"/>
        <v>1.0638297872340274E-2</v>
      </c>
      <c r="T41" s="74">
        <v>3.6799999999999999E-2</v>
      </c>
      <c r="U41" s="75">
        <v>3.4100000000000005E-2</v>
      </c>
      <c r="V41" s="75">
        <v>1.7299999999999999E-2</v>
      </c>
      <c r="W41" s="76"/>
      <c r="X41" s="77">
        <v>3.6629999999999996E-2</v>
      </c>
      <c r="Y41" s="77">
        <v>3.4630000000000001E-2</v>
      </c>
      <c r="Z41" s="77">
        <v>4.2830000000000007E-2</v>
      </c>
      <c r="AA41" s="77">
        <v>4.446E-2</v>
      </c>
      <c r="AB41" s="77">
        <v>5.4920000000000004E-2</v>
      </c>
      <c r="AC41" s="77">
        <v>5.3470000000000004E-2</v>
      </c>
      <c r="AD41" s="13"/>
      <c r="AE41" s="90">
        <f t="shared" si="9"/>
        <v>3.5916840000000061E-2</v>
      </c>
      <c r="AF41" s="90">
        <f t="shared" si="10"/>
        <v>3.3170602500000257E-2</v>
      </c>
      <c r="AG41" s="90">
        <f t="shared" si="11"/>
        <v>1.6064000000000078E-2</v>
      </c>
      <c r="AH41" s="90">
        <f t="shared" si="32"/>
        <v>1.8764766990899684E-2</v>
      </c>
      <c r="AI41" s="95"/>
      <c r="AJ41" s="95">
        <f t="shared" si="12"/>
        <v>3.5631875600000029E-2</v>
      </c>
      <c r="AK41" s="95">
        <f t="shared" si="13"/>
        <v>3.3628055624999931E-2</v>
      </c>
      <c r="AL41" s="95">
        <f t="shared" si="14"/>
        <v>4.2134722500000166E-2</v>
      </c>
      <c r="AM41" s="95">
        <f t="shared" si="15"/>
        <v>4.3584833599999984E-2</v>
      </c>
      <c r="AN41" s="95">
        <f t="shared" si="16"/>
        <v>5.4164225624999673E-2</v>
      </c>
      <c r="AO41" s="95">
        <f t="shared" si="17"/>
        <v>5.2727300624999973E-2</v>
      </c>
      <c r="AP41" s="95"/>
      <c r="AQ41" s="90">
        <f t="shared" si="18"/>
        <v>6.5028469000001365E-3</v>
      </c>
      <c r="AR41" s="90">
        <f t="shared" si="19"/>
        <v>1.8532350024999644E-2</v>
      </c>
      <c r="AS41" s="90">
        <f t="shared" si="20"/>
        <v>9.9567779750000529E-3</v>
      </c>
      <c r="AT41" s="90">
        <f t="shared" si="21"/>
        <v>1.9099245000000042E-2</v>
      </c>
      <c r="AU41" s="90">
        <f t="shared" si="33"/>
        <v>1.0508671440624975E-2</v>
      </c>
      <c r="AV41" s="90">
        <f t="shared" si="34"/>
        <v>1.3001219494325051E-2</v>
      </c>
      <c r="AW41" s="90">
        <f t="shared" si="35"/>
        <v>1.6836146640369254E-2</v>
      </c>
      <c r="AX41" s="97">
        <f t="shared" si="36"/>
        <v>1.6836146640369254E-2</v>
      </c>
      <c r="AY41" s="96"/>
      <c r="AZ41" s="90">
        <f t="shared" si="22"/>
        <v>4.6425511440625039E-2</v>
      </c>
      <c r="BA41" s="90">
        <f t="shared" si="23"/>
        <v>4.4798703244325402E-2</v>
      </c>
      <c r="BB41" s="90">
        <f t="shared" si="37"/>
        <v>1.012710998027694E-2</v>
      </c>
      <c r="BC41" s="90">
        <f t="shared" si="38"/>
        <v>1.012710998027694E-2</v>
      </c>
    </row>
    <row r="42" spans="1:56" x14ac:dyDescent="0.2">
      <c r="A42" s="6">
        <f t="shared" si="41"/>
        <v>45170</v>
      </c>
      <c r="B42" s="37">
        <f t="shared" si="24"/>
        <v>4.8000000000000001E-2</v>
      </c>
      <c r="C42" s="38">
        <f t="shared" si="25"/>
        <v>4.5999999999999999E-2</v>
      </c>
      <c r="D42" s="43">
        <f t="shared" si="26"/>
        <v>1.7000000000000001E-2</v>
      </c>
      <c r="E42" s="44">
        <f t="shared" si="27"/>
        <v>1.7000000000000001E-2</v>
      </c>
      <c r="F42" s="38">
        <f t="shared" si="1"/>
        <v>3.0481809242871361E-2</v>
      </c>
      <c r="G42" s="38">
        <f t="shared" si="2"/>
        <v>2.8515240904621653E-2</v>
      </c>
      <c r="H42" s="37">
        <f t="shared" si="28"/>
        <v>0.01</v>
      </c>
      <c r="I42" s="38">
        <f t="shared" si="29"/>
        <v>0.01</v>
      </c>
      <c r="J42" s="38">
        <f t="shared" si="3"/>
        <v>3.7623762376237657E-2</v>
      </c>
      <c r="K42" s="38">
        <f t="shared" si="4"/>
        <v>3.5643564356435675E-2</v>
      </c>
      <c r="L42" s="51">
        <f t="shared" si="30"/>
        <v>0.03</v>
      </c>
      <c r="M42" s="52">
        <f t="shared" si="31"/>
        <v>2.9000000000000001E-2</v>
      </c>
      <c r="N42" s="52">
        <f t="shared" si="5"/>
        <v>1.7475728155339931E-2</v>
      </c>
      <c r="O42" s="52">
        <f t="shared" si="6"/>
        <v>1.6520894071914594E-2</v>
      </c>
      <c r="P42" s="51">
        <f t="shared" si="39"/>
        <v>3.6999999999999998E-2</v>
      </c>
      <c r="Q42" s="52">
        <f t="shared" si="40"/>
        <v>3.5999999999999997E-2</v>
      </c>
      <c r="R42" s="52">
        <f t="shared" si="7"/>
        <v>1.0607521697203692E-2</v>
      </c>
      <c r="S42" s="52">
        <f t="shared" si="8"/>
        <v>9.6525096525097442E-3</v>
      </c>
      <c r="T42" s="74">
        <v>4.1799999999999997E-2</v>
      </c>
      <c r="U42" s="75">
        <v>3.8700000000000005E-2</v>
      </c>
      <c r="V42" s="75">
        <v>2.1100000000000001E-2</v>
      </c>
      <c r="W42" s="76"/>
      <c r="X42" s="77">
        <v>4.1420000000000005E-2</v>
      </c>
      <c r="Y42" s="77">
        <v>3.9410000000000001E-2</v>
      </c>
      <c r="Z42" s="77">
        <v>4.793E-2</v>
      </c>
      <c r="AA42" s="77">
        <v>4.9560000000000007E-2</v>
      </c>
      <c r="AB42" s="77">
        <v>5.9800000000000006E-2</v>
      </c>
      <c r="AC42" s="77">
        <v>5.8280000000000005E-2</v>
      </c>
      <c r="AD42" s="13"/>
      <c r="AE42" s="90">
        <f t="shared" si="9"/>
        <v>3.7138560000000043E-2</v>
      </c>
      <c r="AF42" s="90">
        <f t="shared" si="10"/>
        <v>3.4390702500000092E-2</v>
      </c>
      <c r="AG42" s="90">
        <f t="shared" si="11"/>
        <v>1.7374822500000109E-2</v>
      </c>
      <c r="AH42" s="90">
        <f t="shared" si="32"/>
        <v>2.007747733782983E-2</v>
      </c>
      <c r="AI42" s="95"/>
      <c r="AJ42" s="95">
        <f t="shared" si="12"/>
        <v>3.6965439225000063E-2</v>
      </c>
      <c r="AK42" s="95">
        <f t="shared" si="13"/>
        <v>3.4929809224999886E-2</v>
      </c>
      <c r="AL42" s="95">
        <f t="shared" si="14"/>
        <v>4.3288602224999861E-2</v>
      </c>
      <c r="AM42" s="95">
        <f t="shared" si="15"/>
        <v>4.4954172900000033E-2</v>
      </c>
      <c r="AN42" s="95">
        <f t="shared" si="16"/>
        <v>5.5674051600000052E-2</v>
      </c>
      <c r="AO42" s="95">
        <f t="shared" si="17"/>
        <v>5.4184760224999851E-2</v>
      </c>
      <c r="AP42" s="95"/>
      <c r="AQ42" s="90">
        <f t="shared" si="18"/>
        <v>6.3231629999997985E-3</v>
      </c>
      <c r="AR42" s="90">
        <f t="shared" si="19"/>
        <v>1.8708612374999989E-2</v>
      </c>
      <c r="AS42" s="90">
        <f t="shared" si="20"/>
        <v>1.0024363675000147E-2</v>
      </c>
      <c r="AT42" s="90">
        <f t="shared" si="21"/>
        <v>1.9254950999999965E-2</v>
      </c>
      <c r="AU42" s="90">
        <f t="shared" si="33"/>
        <v>1.0447517641874862E-2</v>
      </c>
      <c r="AV42" s="90">
        <f t="shared" si="34"/>
        <v>1.3098149254225087E-2</v>
      </c>
      <c r="AW42" s="90">
        <f t="shared" si="35"/>
        <v>1.672528120775274E-2</v>
      </c>
      <c r="AX42" s="97">
        <f t="shared" si="36"/>
        <v>1.672528120775274E-2</v>
      </c>
      <c r="AY42" s="96"/>
      <c r="AZ42" s="90">
        <f t="shared" si="22"/>
        <v>4.7586077641874905E-2</v>
      </c>
      <c r="BA42" s="90">
        <f t="shared" si="23"/>
        <v>4.6114923004225206E-2</v>
      </c>
      <c r="BB42" s="90">
        <f t="shared" si="37"/>
        <v>1.0043960905814555E-2</v>
      </c>
      <c r="BC42" s="90">
        <f t="shared" si="38"/>
        <v>1.0043960905814555E-2</v>
      </c>
    </row>
    <row r="43" spans="1:56" x14ac:dyDescent="0.2">
      <c r="A43" s="6">
        <f t="shared" si="41"/>
        <v>45200</v>
      </c>
      <c r="B43" s="37">
        <f t="shared" si="24"/>
        <v>5.2999999999999999E-2</v>
      </c>
      <c r="C43" s="38">
        <f t="shared" si="25"/>
        <v>5.0999999999999997E-2</v>
      </c>
      <c r="D43" s="43">
        <f t="shared" si="26"/>
        <v>1.7000000000000001E-2</v>
      </c>
      <c r="E43" s="44">
        <f t="shared" si="27"/>
        <v>1.7000000000000001E-2</v>
      </c>
      <c r="F43" s="38">
        <f t="shared" si="1"/>
        <v>3.539823008849563E-2</v>
      </c>
      <c r="G43" s="38">
        <f t="shared" si="2"/>
        <v>3.3431661750245922E-2</v>
      </c>
      <c r="H43" s="37">
        <f t="shared" si="28"/>
        <v>1.0999999999999999E-2</v>
      </c>
      <c r="I43" s="38">
        <f t="shared" si="29"/>
        <v>1.0999999999999999E-2</v>
      </c>
      <c r="J43" s="38">
        <f t="shared" si="3"/>
        <v>4.1543026706231556E-2</v>
      </c>
      <c r="K43" s="38">
        <f t="shared" si="4"/>
        <v>3.9564787339268159E-2</v>
      </c>
      <c r="L43" s="51">
        <f t="shared" si="30"/>
        <v>3.5000000000000003E-2</v>
      </c>
      <c r="M43" s="52">
        <f t="shared" si="31"/>
        <v>3.3000000000000002E-2</v>
      </c>
      <c r="N43" s="52">
        <f t="shared" si="5"/>
        <v>1.7391304347826209E-2</v>
      </c>
      <c r="O43" s="52">
        <f t="shared" si="6"/>
        <v>1.742497579864466E-2</v>
      </c>
      <c r="P43" s="51">
        <f t="shared" si="39"/>
        <v>4.2000000000000003E-2</v>
      </c>
      <c r="Q43" s="52">
        <f t="shared" si="40"/>
        <v>0.04</v>
      </c>
      <c r="R43" s="52">
        <f t="shared" si="7"/>
        <v>1.0556621880998041E-2</v>
      </c>
      <c r="S43" s="52">
        <f t="shared" si="8"/>
        <v>1.0576923076923039E-2</v>
      </c>
      <c r="T43" s="74">
        <v>4.1600000000000005E-2</v>
      </c>
      <c r="U43" s="75">
        <v>3.8800000000000001E-2</v>
      </c>
      <c r="V43" s="75">
        <v>2.1299999999999999E-2</v>
      </c>
      <c r="W43" s="76"/>
      <c r="X43" s="77">
        <v>4.1619999999999997E-2</v>
      </c>
      <c r="Y43" s="77">
        <v>3.9580000000000004E-2</v>
      </c>
      <c r="Z43" s="77">
        <v>4.7960000000000003E-2</v>
      </c>
      <c r="AA43" s="77">
        <v>4.9669999999999999E-2</v>
      </c>
      <c r="AB43" s="77">
        <v>6.0170000000000008E-2</v>
      </c>
      <c r="AC43" s="77">
        <v>5.8799999999999998E-2</v>
      </c>
      <c r="AD43" s="13"/>
      <c r="AE43" s="90">
        <f t="shared" si="9"/>
        <v>4.2236809999999902E-2</v>
      </c>
      <c r="AF43" s="90">
        <f t="shared" si="10"/>
        <v>3.9074422499999928E-2</v>
      </c>
      <c r="AG43" s="90">
        <f t="shared" si="11"/>
        <v>2.1211302500000029E-2</v>
      </c>
      <c r="AH43" s="90">
        <f t="shared" si="32"/>
        <v>2.4319324204657766E-2</v>
      </c>
      <c r="AI43" s="95"/>
      <c r="AJ43" s="95">
        <f t="shared" si="12"/>
        <v>4.1848904100000084E-2</v>
      </c>
      <c r="AK43" s="95">
        <f t="shared" si="13"/>
        <v>3.9798287025000212E-2</v>
      </c>
      <c r="AL43" s="95">
        <f t="shared" si="14"/>
        <v>4.8504321225000036E-2</v>
      </c>
      <c r="AM43" s="95">
        <f t="shared" si="15"/>
        <v>5.0174048399999949E-2</v>
      </c>
      <c r="AN43" s="95">
        <f t="shared" si="16"/>
        <v>6.0694010000000187E-2</v>
      </c>
      <c r="AO43" s="95">
        <f t="shared" si="17"/>
        <v>5.9129139599999991E-2</v>
      </c>
      <c r="AP43" s="95"/>
      <c r="AQ43" s="90">
        <f t="shared" si="18"/>
        <v>6.6554171249999516E-3</v>
      </c>
      <c r="AR43" s="90">
        <f t="shared" si="19"/>
        <v>1.8845105900000103E-2</v>
      </c>
      <c r="AS43" s="90">
        <f t="shared" si="20"/>
        <v>1.0375761374999737E-2</v>
      </c>
      <c r="AT43" s="90">
        <f t="shared" si="21"/>
        <v>1.9330852574999779E-2</v>
      </c>
      <c r="AU43" s="90">
        <f t="shared" si="33"/>
        <v>1.0714583487075002E-2</v>
      </c>
      <c r="AV43" s="90">
        <f t="shared" si="34"/>
        <v>1.3357806744599751E-2</v>
      </c>
      <c r="AW43" s="90">
        <f t="shared" si="35"/>
        <v>1.7492089987909187E-2</v>
      </c>
      <c r="AX43" s="97">
        <f t="shared" si="36"/>
        <v>1.7492089987908965E-2</v>
      </c>
      <c r="AY43" s="96"/>
      <c r="AZ43" s="90">
        <f t="shared" si="22"/>
        <v>5.2951393487074908E-2</v>
      </c>
      <c r="BA43" s="90">
        <f t="shared" si="23"/>
        <v>5.085103549459969E-2</v>
      </c>
      <c r="BB43" s="90">
        <f t="shared" si="37"/>
        <v>1.061906749093189E-2</v>
      </c>
      <c r="BC43" s="90">
        <f t="shared" si="38"/>
        <v>1.0619067490931723E-2</v>
      </c>
    </row>
    <row r="44" spans="1:56" x14ac:dyDescent="0.2">
      <c r="A44" s="6">
        <f t="shared" si="41"/>
        <v>45231</v>
      </c>
      <c r="B44" s="37">
        <f t="shared" si="24"/>
        <v>5.2999999999999999E-2</v>
      </c>
      <c r="C44" s="38">
        <f t="shared" si="25"/>
        <v>5.0999999999999997E-2</v>
      </c>
      <c r="D44" s="43">
        <f t="shared" si="26"/>
        <v>1.7000000000000001E-2</v>
      </c>
      <c r="E44" s="44">
        <f t="shared" si="27"/>
        <v>1.7000000000000001E-2</v>
      </c>
      <c r="F44" s="38">
        <f t="shared" si="1"/>
        <v>3.539823008849563E-2</v>
      </c>
      <c r="G44" s="38">
        <f t="shared" si="2"/>
        <v>3.3431661750245922E-2</v>
      </c>
      <c r="H44" s="37">
        <f t="shared" si="28"/>
        <v>1.0999999999999999E-2</v>
      </c>
      <c r="I44" s="38">
        <f t="shared" si="29"/>
        <v>1.0999999999999999E-2</v>
      </c>
      <c r="J44" s="38">
        <f t="shared" si="3"/>
        <v>4.1543026706231556E-2</v>
      </c>
      <c r="K44" s="38">
        <f t="shared" si="4"/>
        <v>3.9564787339268159E-2</v>
      </c>
      <c r="L44" s="51">
        <f t="shared" si="30"/>
        <v>3.5000000000000003E-2</v>
      </c>
      <c r="M44" s="52">
        <f t="shared" si="31"/>
        <v>3.3000000000000002E-2</v>
      </c>
      <c r="N44" s="52">
        <f t="shared" si="5"/>
        <v>1.7391304347826209E-2</v>
      </c>
      <c r="O44" s="52">
        <f t="shared" si="6"/>
        <v>1.742497579864466E-2</v>
      </c>
      <c r="P44" s="51">
        <f t="shared" si="39"/>
        <v>4.2000000000000003E-2</v>
      </c>
      <c r="Q44" s="52">
        <f t="shared" si="40"/>
        <v>0.04</v>
      </c>
      <c r="R44" s="52">
        <f t="shared" si="7"/>
        <v>1.0556621880998041E-2</v>
      </c>
      <c r="S44" s="52">
        <f t="shared" si="8"/>
        <v>1.0576923076923039E-2</v>
      </c>
      <c r="T44" s="74">
        <v>3.5299999999999998E-2</v>
      </c>
      <c r="U44" s="75">
        <v>3.3399999999999999E-2</v>
      </c>
      <c r="V44" s="75">
        <v>1.5900000000000001E-2</v>
      </c>
      <c r="W44" s="76"/>
      <c r="X44" s="77">
        <v>3.5339999999999996E-2</v>
      </c>
      <c r="Y44" s="77">
        <v>3.4020000000000002E-2</v>
      </c>
      <c r="Z44" s="77">
        <v>4.0919999999999998E-2</v>
      </c>
      <c r="AA44" s="77">
        <v>4.3550000000000005E-2</v>
      </c>
      <c r="AB44" s="77">
        <v>5.2839999999999998E-2</v>
      </c>
      <c r="AC44" s="77">
        <v>5.253E-2</v>
      </c>
      <c r="AD44" s="13"/>
      <c r="AE44" s="90">
        <f t="shared" si="9"/>
        <v>4.2032639999999954E-2</v>
      </c>
      <c r="AF44" s="90">
        <f t="shared" si="10"/>
        <v>3.9176360000000132E-2</v>
      </c>
      <c r="AG44" s="90">
        <f t="shared" si="11"/>
        <v>2.1413422500000001E-2</v>
      </c>
      <c r="AH44" s="90">
        <f t="shared" si="32"/>
        <v>2.4220879292433439E-2</v>
      </c>
      <c r="AI44" s="95"/>
      <c r="AJ44" s="95">
        <f t="shared" si="12"/>
        <v>4.2053056100000097E-2</v>
      </c>
      <c r="AK44" s="95">
        <f t="shared" si="13"/>
        <v>3.9971644099999981E-2</v>
      </c>
      <c r="AL44" s="95">
        <f t="shared" si="14"/>
        <v>4.8535040399999785E-2</v>
      </c>
      <c r="AM44" s="95">
        <f t="shared" si="15"/>
        <v>5.0286777224999968E-2</v>
      </c>
      <c r="AN44" s="95">
        <f t="shared" si="16"/>
        <v>6.1075107224999758E-2</v>
      </c>
      <c r="AO44" s="95">
        <f t="shared" si="17"/>
        <v>5.9664360000000194E-2</v>
      </c>
      <c r="AP44" s="95"/>
      <c r="AQ44" s="90">
        <f t="shared" si="18"/>
        <v>6.4819842999996879E-3</v>
      </c>
      <c r="AR44" s="90">
        <f t="shared" si="19"/>
        <v>1.9022051124999662E-2</v>
      </c>
      <c r="AS44" s="90">
        <f t="shared" si="20"/>
        <v>1.0315133124999987E-2</v>
      </c>
      <c r="AT44" s="90">
        <f t="shared" si="21"/>
        <v>1.9692715900000213E-2</v>
      </c>
      <c r="AU44" s="90">
        <f t="shared" si="33"/>
        <v>1.0657826552724679E-2</v>
      </c>
      <c r="AV44" s="90">
        <f t="shared" si="34"/>
        <v>1.3437868189075063E-2</v>
      </c>
      <c r="AW44" s="90">
        <f t="shared" si="35"/>
        <v>1.7390546382799243E-2</v>
      </c>
      <c r="AX44" s="97">
        <f t="shared" si="36"/>
        <v>1.7390546382799466E-2</v>
      </c>
      <c r="AY44" s="96"/>
      <c r="AZ44" s="90">
        <f t="shared" si="22"/>
        <v>5.2690466552724635E-2</v>
      </c>
      <c r="BA44" s="90">
        <f t="shared" si="23"/>
        <v>5.1186088189075288E-2</v>
      </c>
      <c r="BB44" s="90">
        <f t="shared" si="37"/>
        <v>1.0542909787099432E-2</v>
      </c>
      <c r="BC44" s="90">
        <f t="shared" si="38"/>
        <v>1.0542909787099599E-2</v>
      </c>
    </row>
    <row r="45" spans="1:56" s="2" customFormat="1" x14ac:dyDescent="0.2">
      <c r="A45" s="4">
        <f t="shared" si="41"/>
        <v>45261</v>
      </c>
      <c r="B45" s="41">
        <f t="shared" si="24"/>
        <v>4.4999999999999998E-2</v>
      </c>
      <c r="C45" s="47">
        <f t="shared" si="25"/>
        <v>4.4999999999999998E-2</v>
      </c>
      <c r="D45" s="45">
        <f t="shared" si="26"/>
        <v>1.7000000000000001E-2</v>
      </c>
      <c r="E45" s="46">
        <f t="shared" si="27"/>
        <v>1.7000000000000001E-2</v>
      </c>
      <c r="F45" s="47">
        <f t="shared" si="1"/>
        <v>2.7531956735496577E-2</v>
      </c>
      <c r="G45" s="47">
        <f t="shared" si="2"/>
        <v>2.7531956735496577E-2</v>
      </c>
      <c r="H45" s="41">
        <f t="shared" si="28"/>
        <v>1.0999999999999999E-2</v>
      </c>
      <c r="I45" s="47">
        <f t="shared" si="29"/>
        <v>1.0999999999999999E-2</v>
      </c>
      <c r="J45" s="47">
        <f t="shared" si="3"/>
        <v>3.3630069238377969E-2</v>
      </c>
      <c r="K45" s="47">
        <f t="shared" si="4"/>
        <v>3.3630069238377969E-2</v>
      </c>
      <c r="L45" s="55">
        <f t="shared" si="30"/>
        <v>2.7E-2</v>
      </c>
      <c r="M45" s="57">
        <f t="shared" si="31"/>
        <v>2.8000000000000001E-2</v>
      </c>
      <c r="N45" s="57">
        <f t="shared" si="5"/>
        <v>1.7526777020447915E-2</v>
      </c>
      <c r="O45" s="57">
        <f t="shared" si="6"/>
        <v>1.6536964980544688E-2</v>
      </c>
      <c r="P45" s="55">
        <f t="shared" si="39"/>
        <v>3.4000000000000002E-2</v>
      </c>
      <c r="Q45" s="57">
        <f t="shared" si="40"/>
        <v>3.5000000000000003E-2</v>
      </c>
      <c r="R45" s="57">
        <f t="shared" si="7"/>
        <v>1.0638297872340274E-2</v>
      </c>
      <c r="S45" s="57">
        <f t="shared" si="8"/>
        <v>9.6618357487923134E-3</v>
      </c>
      <c r="T45" s="78">
        <v>3.1000000000000003E-2</v>
      </c>
      <c r="U45" s="79">
        <v>2.9600000000000001E-2</v>
      </c>
      <c r="V45" s="79">
        <v>1.3600000000000001E-2</v>
      </c>
      <c r="W45" s="80"/>
      <c r="X45" s="81">
        <v>3.0800000000000001E-2</v>
      </c>
      <c r="Y45" s="81">
        <v>2.9910000000000003E-2</v>
      </c>
      <c r="Z45" s="81">
        <v>3.6400000000000002E-2</v>
      </c>
      <c r="AA45" s="81">
        <v>3.952E-2</v>
      </c>
      <c r="AB45" s="81">
        <v>4.7050000000000002E-2</v>
      </c>
      <c r="AC45" s="81">
        <v>4.786E-2</v>
      </c>
      <c r="AD45" s="14"/>
      <c r="AE45" s="98">
        <f t="shared" si="9"/>
        <v>3.5611522499999992E-2</v>
      </c>
      <c r="AF45" s="98">
        <f t="shared" si="10"/>
        <v>3.3678889999999795E-2</v>
      </c>
      <c r="AG45" s="98">
        <f t="shared" si="11"/>
        <v>1.5963202499999829E-2</v>
      </c>
      <c r="AH45" s="98">
        <f t="shared" si="32"/>
        <v>1.7862712611844689E-2</v>
      </c>
      <c r="AI45" s="99"/>
      <c r="AJ45" s="99">
        <f t="shared" si="12"/>
        <v>3.5652228900000082E-2</v>
      </c>
      <c r="AK45" s="99">
        <f t="shared" si="13"/>
        <v>3.4309340099999863E-2</v>
      </c>
      <c r="AL45" s="99">
        <f t="shared" si="14"/>
        <v>4.1338611599999853E-2</v>
      </c>
      <c r="AM45" s="99">
        <f t="shared" si="15"/>
        <v>4.4024150625000313E-2</v>
      </c>
      <c r="AN45" s="99">
        <f t="shared" si="16"/>
        <v>5.3538016399999666E-2</v>
      </c>
      <c r="AO45" s="99">
        <f t="shared" si="17"/>
        <v>5.3219850224999865E-2</v>
      </c>
      <c r="AP45" s="99"/>
      <c r="AQ45" s="98">
        <f t="shared" si="18"/>
        <v>5.6863826999997702E-3</v>
      </c>
      <c r="AR45" s="98">
        <f t="shared" si="19"/>
        <v>1.7885787499999584E-2</v>
      </c>
      <c r="AS45" s="98">
        <f t="shared" si="20"/>
        <v>9.7148105250004502E-3</v>
      </c>
      <c r="AT45" s="98">
        <f t="shared" si="21"/>
        <v>1.8910510125000002E-2</v>
      </c>
      <c r="AU45" s="98">
        <f t="shared" si="33"/>
        <v>9.7487844983997086E-3</v>
      </c>
      <c r="AV45" s="98">
        <f t="shared" si="34"/>
        <v>1.2776978491800301E-2</v>
      </c>
      <c r="AW45" s="98">
        <f t="shared" si="35"/>
        <v>1.7437331840766346E-2</v>
      </c>
      <c r="AX45" s="100">
        <f t="shared" si="36"/>
        <v>1.7437331840765902E-2</v>
      </c>
      <c r="AY45" s="101"/>
      <c r="AZ45" s="98">
        <f t="shared" si="22"/>
        <v>4.5360306998399699E-2</v>
      </c>
      <c r="BA45" s="98">
        <f t="shared" si="23"/>
        <v>4.5489552241799999E-2</v>
      </c>
      <c r="BB45" s="98">
        <f t="shared" si="37"/>
        <v>1.0577998880574759E-2</v>
      </c>
      <c r="BC45" s="98">
        <f t="shared" si="38"/>
        <v>1.0577998880574426E-2</v>
      </c>
      <c r="BD45" s="22"/>
    </row>
    <row r="46" spans="1:56" x14ac:dyDescent="0.2">
      <c r="A46" s="6">
        <f t="shared" si="41"/>
        <v>45292</v>
      </c>
      <c r="B46" s="37">
        <f t="shared" si="24"/>
        <v>4.1000000000000002E-2</v>
      </c>
      <c r="C46" s="38">
        <f t="shared" si="25"/>
        <v>4.2000000000000003E-2</v>
      </c>
      <c r="D46" s="43">
        <f t="shared" si="26"/>
        <v>1.6E-2</v>
      </c>
      <c r="E46" s="44">
        <f t="shared" si="27"/>
        <v>1.6E-2</v>
      </c>
      <c r="F46" s="38">
        <f t="shared" si="1"/>
        <v>2.4606299212598381E-2</v>
      </c>
      <c r="G46" s="38">
        <f t="shared" si="2"/>
        <v>2.5590551181102317E-2</v>
      </c>
      <c r="H46" s="37">
        <f t="shared" si="28"/>
        <v>8.9999999999999993E-3</v>
      </c>
      <c r="I46" s="38">
        <f t="shared" si="29"/>
        <v>8.9999999999999993E-3</v>
      </c>
      <c r="J46" s="38">
        <f t="shared" si="3"/>
        <v>3.1714568880079286E-2</v>
      </c>
      <c r="K46" s="38">
        <f t="shared" si="4"/>
        <v>3.2705649157581895E-2</v>
      </c>
      <c r="L46" s="51">
        <f t="shared" si="30"/>
        <v>2.4E-2</v>
      </c>
      <c r="M46" s="52">
        <f t="shared" si="31"/>
        <v>2.5000000000000001E-2</v>
      </c>
      <c r="N46" s="52">
        <f t="shared" si="5"/>
        <v>1.66015625E-2</v>
      </c>
      <c r="O46" s="52">
        <f t="shared" si="6"/>
        <v>1.6585365853658551E-2</v>
      </c>
      <c r="P46" s="51">
        <f t="shared" si="39"/>
        <v>3.1E-2</v>
      </c>
      <c r="Q46" s="52">
        <f t="shared" si="40"/>
        <v>3.2000000000000001E-2</v>
      </c>
      <c r="R46" s="52">
        <f t="shared" si="7"/>
        <v>9.6993210475266878E-3</v>
      </c>
      <c r="S46" s="52">
        <f t="shared" si="8"/>
        <v>9.6899224806201723E-3</v>
      </c>
      <c r="T46" s="74">
        <v>3.32E-2</v>
      </c>
      <c r="U46" s="75">
        <v>3.27E-2</v>
      </c>
      <c r="V46" s="75">
        <v>1.6299999999999999E-2</v>
      </c>
      <c r="W46" s="76"/>
      <c r="X46" s="77">
        <v>3.3500000000000002E-2</v>
      </c>
      <c r="Y46" s="77">
        <v>3.3029999999999997E-2</v>
      </c>
      <c r="Z46" s="77">
        <v>3.9070000000000001E-2</v>
      </c>
      <c r="AA46" s="77">
        <v>4.2569999999999997E-2</v>
      </c>
      <c r="AB46" s="77">
        <v>4.8960000000000004E-2</v>
      </c>
      <c r="AC46" s="77">
        <v>5.0570000000000004E-2</v>
      </c>
      <c r="AD46" s="13"/>
      <c r="AE46" s="90">
        <f t="shared" si="9"/>
        <v>3.1240250000000191E-2</v>
      </c>
      <c r="AF46" s="90">
        <f t="shared" si="10"/>
        <v>2.9819039999999797E-2</v>
      </c>
      <c r="AG46" s="90">
        <f t="shared" si="11"/>
        <v>1.3646239999999921E-2</v>
      </c>
      <c r="AH46" s="90">
        <f t="shared" si="32"/>
        <v>1.5045130598051903E-2</v>
      </c>
      <c r="AI46" s="95"/>
      <c r="AJ46" s="95">
        <f t="shared" si="12"/>
        <v>3.1037160000000119E-2</v>
      </c>
      <c r="AK46" s="95">
        <f t="shared" si="13"/>
        <v>3.0133652025000179E-2</v>
      </c>
      <c r="AL46" s="95">
        <f t="shared" si="14"/>
        <v>3.6731239999999943E-2</v>
      </c>
      <c r="AM46" s="95">
        <f t="shared" si="15"/>
        <v>3.9910457600000004E-2</v>
      </c>
      <c r="AN46" s="95">
        <f t="shared" si="16"/>
        <v>4.7603425624999973E-2</v>
      </c>
      <c r="AO46" s="95">
        <f t="shared" si="17"/>
        <v>4.8432644900000099E-2</v>
      </c>
      <c r="AP46" s="95"/>
      <c r="AQ46" s="90">
        <f t="shared" si="18"/>
        <v>5.6940799999998237E-3</v>
      </c>
      <c r="AR46" s="90">
        <f t="shared" si="19"/>
        <v>1.6566265624999854E-2</v>
      </c>
      <c r="AS46" s="90">
        <f t="shared" si="20"/>
        <v>9.7768055749998251E-3</v>
      </c>
      <c r="AT46" s="90">
        <f t="shared" si="21"/>
        <v>1.829899287499992E-2</v>
      </c>
      <c r="AU46" s="90">
        <f t="shared" si="33"/>
        <v>9.3145178131248344E-3</v>
      </c>
      <c r="AV46" s="90">
        <f t="shared" si="34"/>
        <v>1.2614693945899858E-2</v>
      </c>
      <c r="AW46" s="90">
        <f t="shared" si="35"/>
        <v>1.5955073241330942E-2</v>
      </c>
      <c r="AX46" s="97">
        <f t="shared" si="36"/>
        <v>1.5955073241331164E-2</v>
      </c>
      <c r="AY46" s="96"/>
      <c r="AZ46" s="90">
        <f t="shared" si="22"/>
        <v>4.0554767813125024E-2</v>
      </c>
      <c r="BA46" s="90">
        <f t="shared" si="23"/>
        <v>4.1723128945899454E-2</v>
      </c>
      <c r="BB46" s="90">
        <f t="shared" si="37"/>
        <v>9.4663049309982056E-3</v>
      </c>
      <c r="BC46" s="90">
        <f t="shared" si="38"/>
        <v>9.4663049309983722E-3</v>
      </c>
    </row>
    <row r="47" spans="1:56" x14ac:dyDescent="0.2">
      <c r="A47" s="6">
        <f t="shared" si="41"/>
        <v>45323</v>
      </c>
      <c r="B47" s="37">
        <f t="shared" si="24"/>
        <v>4.2999999999999997E-2</v>
      </c>
      <c r="C47" s="38">
        <f t="shared" si="25"/>
        <v>4.4999999999999998E-2</v>
      </c>
      <c r="D47" s="43">
        <f t="shared" si="26"/>
        <v>1.6E-2</v>
      </c>
      <c r="E47" s="44">
        <f t="shared" si="27"/>
        <v>1.6E-2</v>
      </c>
      <c r="F47" s="38">
        <f t="shared" si="1"/>
        <v>2.6574803149606252E-2</v>
      </c>
      <c r="G47" s="38">
        <f t="shared" si="2"/>
        <v>2.8543307086614123E-2</v>
      </c>
      <c r="H47" s="37">
        <f t="shared" si="28"/>
        <v>0.01</v>
      </c>
      <c r="I47" s="38">
        <f t="shared" si="29"/>
        <v>0.01</v>
      </c>
      <c r="J47" s="38">
        <f t="shared" si="3"/>
        <v>3.2673267326732702E-2</v>
      </c>
      <c r="K47" s="38">
        <f t="shared" si="4"/>
        <v>3.4653465346534684E-2</v>
      </c>
      <c r="L47" s="51">
        <f t="shared" si="30"/>
        <v>2.5999999999999999E-2</v>
      </c>
      <c r="M47" s="52">
        <f t="shared" si="31"/>
        <v>2.8000000000000001E-2</v>
      </c>
      <c r="N47" s="52">
        <f t="shared" si="5"/>
        <v>1.65692007797269E-2</v>
      </c>
      <c r="O47" s="52">
        <f t="shared" si="6"/>
        <v>1.6536964980544688E-2</v>
      </c>
      <c r="P47" s="51">
        <f t="shared" si="39"/>
        <v>3.2000000000000001E-2</v>
      </c>
      <c r="Q47" s="52">
        <f t="shared" si="40"/>
        <v>3.5000000000000003E-2</v>
      </c>
      <c r="R47" s="52">
        <f t="shared" si="7"/>
        <v>1.0658914728681967E-2</v>
      </c>
      <c r="S47" s="52">
        <f t="shared" si="8"/>
        <v>9.6618357487923134E-3</v>
      </c>
      <c r="T47" s="74">
        <v>3.5200000000000002E-2</v>
      </c>
      <c r="U47" s="75">
        <v>3.4000000000000002E-2</v>
      </c>
      <c r="V47" s="75">
        <v>1.66E-2</v>
      </c>
      <c r="W47" s="76"/>
      <c r="X47" s="77">
        <v>3.5409999999999997E-2</v>
      </c>
      <c r="Y47" s="77">
        <v>3.44E-2</v>
      </c>
      <c r="Z47" s="77">
        <v>4.0940000000000004E-2</v>
      </c>
      <c r="AA47" s="77">
        <v>4.3810000000000002E-2</v>
      </c>
      <c r="AB47" s="77">
        <v>5.0069999999999996E-2</v>
      </c>
      <c r="AC47" s="77">
        <v>5.108E-2</v>
      </c>
      <c r="AD47" s="13"/>
      <c r="AE47" s="90">
        <f t="shared" si="9"/>
        <v>3.3475559999999849E-2</v>
      </c>
      <c r="AF47" s="90">
        <f t="shared" si="10"/>
        <v>3.2967322500000229E-2</v>
      </c>
      <c r="AG47" s="90">
        <f t="shared" si="11"/>
        <v>1.6366422500000199E-2</v>
      </c>
      <c r="AH47" s="90">
        <f t="shared" si="32"/>
        <v>1.6866492074713024E-2</v>
      </c>
      <c r="AI47" s="95"/>
      <c r="AJ47" s="95">
        <f t="shared" si="12"/>
        <v>3.3780562500000055E-2</v>
      </c>
      <c r="AK47" s="95">
        <f t="shared" si="13"/>
        <v>3.3302745225000097E-2</v>
      </c>
      <c r="AL47" s="95">
        <f t="shared" si="14"/>
        <v>3.9451616225000263E-2</v>
      </c>
      <c r="AM47" s="95">
        <f t="shared" si="15"/>
        <v>4.3023051225000053E-2</v>
      </c>
      <c r="AN47" s="95">
        <f t="shared" si="16"/>
        <v>4.9559270400000077E-2</v>
      </c>
      <c r="AO47" s="95">
        <f t="shared" si="17"/>
        <v>5.1209331224999932E-2</v>
      </c>
      <c r="AP47" s="95"/>
      <c r="AQ47" s="90">
        <f t="shared" si="18"/>
        <v>5.671053725000208E-3</v>
      </c>
      <c r="AR47" s="90">
        <f t="shared" si="19"/>
        <v>1.5778707900000022E-2</v>
      </c>
      <c r="AS47" s="90">
        <f t="shared" si="20"/>
        <v>9.7203059999999564E-3</v>
      </c>
      <c r="AT47" s="90">
        <f t="shared" si="21"/>
        <v>1.7906585999999836E-2</v>
      </c>
      <c r="AU47" s="90">
        <f t="shared" si="33"/>
        <v>9.0369025652751473E-3</v>
      </c>
      <c r="AV47" s="90">
        <f t="shared" si="34"/>
        <v>1.2446337239999918E-2</v>
      </c>
      <c r="AW47" s="90">
        <f t="shared" si="35"/>
        <v>1.6333577765355711E-2</v>
      </c>
      <c r="AX47" s="97">
        <f t="shared" si="36"/>
        <v>1.6333577765355489E-2</v>
      </c>
      <c r="AY47" s="96"/>
      <c r="AZ47" s="90">
        <f t="shared" si="22"/>
        <v>4.2512462565274994E-2</v>
      </c>
      <c r="BA47" s="90">
        <f t="shared" si="23"/>
        <v>4.5159540990000337E-2</v>
      </c>
      <c r="BB47" s="90">
        <f t="shared" si="37"/>
        <v>9.750183324016783E-3</v>
      </c>
      <c r="BC47" s="90">
        <f t="shared" si="38"/>
        <v>9.7501833240166164E-3</v>
      </c>
    </row>
    <row r="48" spans="1:56" x14ac:dyDescent="0.2">
      <c r="A48" s="6">
        <f t="shared" si="41"/>
        <v>45352</v>
      </c>
      <c r="B48" s="37">
        <f t="shared" si="24"/>
        <v>4.3999999999999997E-2</v>
      </c>
      <c r="C48" s="38">
        <f t="shared" si="25"/>
        <v>4.5999999999999999E-2</v>
      </c>
      <c r="D48" s="43">
        <f t="shared" si="26"/>
        <v>1.7000000000000001E-2</v>
      </c>
      <c r="E48" s="44">
        <f t="shared" si="27"/>
        <v>1.7000000000000001E-2</v>
      </c>
      <c r="F48" s="38">
        <f t="shared" si="1"/>
        <v>2.6548672566371723E-2</v>
      </c>
      <c r="G48" s="38">
        <f t="shared" si="2"/>
        <v>2.8515240904621653E-2</v>
      </c>
      <c r="H48" s="37">
        <f t="shared" si="28"/>
        <v>0.01</v>
      </c>
      <c r="I48" s="38">
        <f t="shared" si="29"/>
        <v>0.01</v>
      </c>
      <c r="J48" s="38">
        <f t="shared" si="3"/>
        <v>3.3663366336633693E-2</v>
      </c>
      <c r="K48" s="38">
        <f t="shared" si="4"/>
        <v>3.5643564356435675E-2</v>
      </c>
      <c r="L48" s="51">
        <f t="shared" si="30"/>
        <v>2.5999999999999999E-2</v>
      </c>
      <c r="M48" s="52">
        <f t="shared" si="31"/>
        <v>2.8000000000000001E-2</v>
      </c>
      <c r="N48" s="52">
        <f t="shared" si="5"/>
        <v>1.7543859649122862E-2</v>
      </c>
      <c r="O48" s="52">
        <f t="shared" si="6"/>
        <v>1.7509727626459082E-2</v>
      </c>
      <c r="P48" s="51">
        <f t="shared" si="39"/>
        <v>3.3000000000000002E-2</v>
      </c>
      <c r="Q48" s="52">
        <f t="shared" si="40"/>
        <v>3.5000000000000003E-2</v>
      </c>
      <c r="R48" s="52">
        <f t="shared" si="7"/>
        <v>1.0648596321394033E-2</v>
      </c>
      <c r="S48" s="52">
        <f t="shared" si="8"/>
        <v>1.0628019323671634E-2</v>
      </c>
      <c r="T48" s="74">
        <v>3.4100000000000005E-2</v>
      </c>
      <c r="U48" s="75">
        <v>3.3500000000000002E-2</v>
      </c>
      <c r="V48" s="75">
        <v>1.5100000000000001E-2</v>
      </c>
      <c r="W48" s="76"/>
      <c r="X48" s="77">
        <v>3.4300000000000004E-2</v>
      </c>
      <c r="Y48" s="77">
        <v>3.3780000000000004E-2</v>
      </c>
      <c r="Z48" s="77">
        <v>3.9870000000000003E-2</v>
      </c>
      <c r="AA48" s="77">
        <v>4.3490000000000001E-2</v>
      </c>
      <c r="AB48" s="77">
        <v>4.9050000000000003E-2</v>
      </c>
      <c r="AC48" s="77">
        <v>5.0790000000000002E-2</v>
      </c>
      <c r="AD48" s="13"/>
      <c r="AE48" s="90">
        <f t="shared" si="9"/>
        <v>3.5509760000000057E-2</v>
      </c>
      <c r="AF48" s="90">
        <f t="shared" si="10"/>
        <v>3.4288999999999792E-2</v>
      </c>
      <c r="AG48" s="90">
        <f t="shared" si="11"/>
        <v>1.6668890000000047E-2</v>
      </c>
      <c r="AH48" s="90">
        <f t="shared" si="32"/>
        <v>1.7868853176787658E-2</v>
      </c>
      <c r="AI48" s="95"/>
      <c r="AJ48" s="95">
        <f t="shared" si="12"/>
        <v>3.5723467025000177E-2</v>
      </c>
      <c r="AK48" s="95">
        <f t="shared" si="13"/>
        <v>3.4695840000000144E-2</v>
      </c>
      <c r="AL48" s="95">
        <f t="shared" si="14"/>
        <v>4.1359020899999877E-2</v>
      </c>
      <c r="AM48" s="95">
        <f t="shared" si="15"/>
        <v>4.4289829025000227E-2</v>
      </c>
      <c r="AN48" s="95">
        <f t="shared" si="16"/>
        <v>5.0696751224999836E-2</v>
      </c>
      <c r="AO48" s="95">
        <f t="shared" si="17"/>
        <v>5.1732291599999813E-2</v>
      </c>
      <c r="AP48" s="95"/>
      <c r="AQ48" s="90">
        <f t="shared" si="18"/>
        <v>5.6355538749996992E-3</v>
      </c>
      <c r="AR48" s="90">
        <f t="shared" si="19"/>
        <v>1.4973284199999659E-2</v>
      </c>
      <c r="AS48" s="90">
        <f t="shared" si="20"/>
        <v>9.5939890250000825E-3</v>
      </c>
      <c r="AT48" s="90">
        <f t="shared" si="21"/>
        <v>1.7036451599999669E-2</v>
      </c>
      <c r="AU48" s="90">
        <f t="shared" si="33"/>
        <v>8.745018073224687E-3</v>
      </c>
      <c r="AV48" s="90">
        <f t="shared" si="34"/>
        <v>1.2072329062474945E-2</v>
      </c>
      <c r="AW48" s="90">
        <f t="shared" si="35"/>
        <v>1.7331217836320301E-2</v>
      </c>
      <c r="AX48" s="97">
        <f t="shared" si="36"/>
        <v>1.7331217836320079E-2</v>
      </c>
      <c r="AY48" s="96"/>
      <c r="AZ48" s="90">
        <f t="shared" si="22"/>
        <v>4.425477807322474E-2</v>
      </c>
      <c r="BA48" s="90">
        <f t="shared" si="23"/>
        <v>4.5750949062474608E-2</v>
      </c>
      <c r="BB48" s="90">
        <f t="shared" si="37"/>
        <v>1.0498413377240225E-2</v>
      </c>
      <c r="BC48" s="90">
        <f t="shared" si="38"/>
        <v>1.0498413377240058E-2</v>
      </c>
    </row>
    <row r="49" spans="1:56" x14ac:dyDescent="0.2">
      <c r="A49" s="6">
        <f t="shared" si="41"/>
        <v>45383</v>
      </c>
      <c r="B49" s="37">
        <f t="shared" si="24"/>
        <v>4.2999999999999997E-2</v>
      </c>
      <c r="C49" s="38">
        <f t="shared" si="25"/>
        <v>4.5999999999999999E-2</v>
      </c>
      <c r="D49" s="43">
        <f t="shared" si="26"/>
        <v>1.7999999999999999E-2</v>
      </c>
      <c r="E49" s="44">
        <f t="shared" si="27"/>
        <v>1.7999999999999999E-2</v>
      </c>
      <c r="F49" s="38">
        <f t="shared" si="1"/>
        <v>2.4557956777995882E-2</v>
      </c>
      <c r="G49" s="38">
        <f t="shared" si="2"/>
        <v>2.7504911591355707E-2</v>
      </c>
      <c r="H49" s="37">
        <f t="shared" si="28"/>
        <v>1.0999999999999999E-2</v>
      </c>
      <c r="I49" s="38">
        <f t="shared" si="29"/>
        <v>1.0999999999999999E-2</v>
      </c>
      <c r="J49" s="38">
        <f t="shared" si="3"/>
        <v>3.1651829871414572E-2</v>
      </c>
      <c r="K49" s="38">
        <f t="shared" si="4"/>
        <v>3.4619188921859667E-2</v>
      </c>
      <c r="L49" s="51">
        <f t="shared" si="30"/>
        <v>2.4E-2</v>
      </c>
      <c r="M49" s="52">
        <f t="shared" si="31"/>
        <v>2.7E-2</v>
      </c>
      <c r="N49" s="52">
        <f t="shared" si="5"/>
        <v>1.85546875E-2</v>
      </c>
      <c r="O49" s="52">
        <f t="shared" si="6"/>
        <v>1.8500486854917453E-2</v>
      </c>
      <c r="P49" s="51">
        <f t="shared" si="39"/>
        <v>3.2000000000000001E-2</v>
      </c>
      <c r="Q49" s="52">
        <f t="shared" si="40"/>
        <v>3.4000000000000002E-2</v>
      </c>
      <c r="R49" s="52">
        <f t="shared" si="7"/>
        <v>1.0658914728681967E-2</v>
      </c>
      <c r="S49" s="52">
        <f t="shared" si="8"/>
        <v>1.1605415860735047E-2</v>
      </c>
      <c r="T49" s="74">
        <v>3.7700000000000004E-2</v>
      </c>
      <c r="U49" s="75">
        <v>3.7000000000000005E-2</v>
      </c>
      <c r="V49" s="75">
        <v>1.83E-2</v>
      </c>
      <c r="W49" s="76"/>
      <c r="X49" s="77">
        <v>3.7749999999999999E-2</v>
      </c>
      <c r="Y49" s="77">
        <v>3.7280000000000001E-2</v>
      </c>
      <c r="Z49" s="77">
        <v>4.3529999999999999E-2</v>
      </c>
      <c r="AA49" s="77">
        <v>4.7199999999999999E-2</v>
      </c>
      <c r="AB49" s="77">
        <v>5.2290000000000003E-2</v>
      </c>
      <c r="AC49" s="77">
        <v>5.4029999999999995E-2</v>
      </c>
      <c r="AD49" s="13"/>
      <c r="AE49" s="90">
        <f t="shared" si="9"/>
        <v>3.4390702500000092E-2</v>
      </c>
      <c r="AF49" s="90">
        <f t="shared" si="10"/>
        <v>3.3780562500000055E-2</v>
      </c>
      <c r="AG49" s="90">
        <f t="shared" si="11"/>
        <v>1.515700249999985E-2</v>
      </c>
      <c r="AH49" s="90">
        <f t="shared" si="32"/>
        <v>1.5756150826030879E-2</v>
      </c>
      <c r="AI49" s="95"/>
      <c r="AJ49" s="95">
        <f t="shared" si="12"/>
        <v>3.4594122499999935E-2</v>
      </c>
      <c r="AK49" s="95">
        <f t="shared" si="13"/>
        <v>3.4065272100000099E-2</v>
      </c>
      <c r="AL49" s="95">
        <f t="shared" si="14"/>
        <v>4.026740422499997E-2</v>
      </c>
      <c r="AM49" s="95">
        <f t="shared" si="15"/>
        <v>4.3962845024999808E-2</v>
      </c>
      <c r="AN49" s="95">
        <f t="shared" si="16"/>
        <v>4.9651475624999719E-2</v>
      </c>
      <c r="AO49" s="95">
        <f t="shared" si="17"/>
        <v>5.1434906025000116E-2</v>
      </c>
      <c r="AP49" s="95"/>
      <c r="AQ49" s="90">
        <f t="shared" si="18"/>
        <v>5.6732817250000345E-3</v>
      </c>
      <c r="AR49" s="90">
        <f t="shared" si="19"/>
        <v>1.5057353124999784E-2</v>
      </c>
      <c r="AS49" s="90">
        <f t="shared" si="20"/>
        <v>9.8975729249997091E-3</v>
      </c>
      <c r="AT49" s="90">
        <f t="shared" si="21"/>
        <v>1.7369633925000016E-2</v>
      </c>
      <c r="AU49" s="90">
        <f t="shared" si="33"/>
        <v>8.7981775011999504E-3</v>
      </c>
      <c r="AV49" s="90">
        <f t="shared" si="34"/>
        <v>1.2385769237999812E-2</v>
      </c>
      <c r="AW49" s="90">
        <f t="shared" si="35"/>
        <v>1.8345497252283627E-2</v>
      </c>
      <c r="AX49" s="97">
        <f t="shared" si="36"/>
        <v>1.8345497252283627E-2</v>
      </c>
      <c r="AY49" s="96"/>
      <c r="AZ49" s="90">
        <f t="shared" si="22"/>
        <v>4.3188880001200039E-2</v>
      </c>
      <c r="BA49" s="90">
        <f t="shared" si="23"/>
        <v>4.5861261737999849E-2</v>
      </c>
      <c r="BB49" s="90">
        <f t="shared" si="37"/>
        <v>1.125912293921272E-2</v>
      </c>
      <c r="BC49" s="90">
        <f t="shared" si="38"/>
        <v>1.125912293921272E-2</v>
      </c>
    </row>
    <row r="50" spans="1:56" x14ac:dyDescent="0.2">
      <c r="A50" s="6">
        <f t="shared" si="41"/>
        <v>45413</v>
      </c>
      <c r="B50" s="37">
        <f t="shared" si="24"/>
        <v>4.7E-2</v>
      </c>
      <c r="C50" s="38">
        <f t="shared" si="25"/>
        <v>4.9000000000000002E-2</v>
      </c>
      <c r="D50" s="43">
        <f t="shared" si="26"/>
        <v>1.9E-2</v>
      </c>
      <c r="E50" s="44">
        <f t="shared" si="27"/>
        <v>1.9E-2</v>
      </c>
      <c r="F50" s="38">
        <f t="shared" si="1"/>
        <v>2.7477919528950068E-2</v>
      </c>
      <c r="G50" s="38">
        <f t="shared" si="2"/>
        <v>2.9440628066732089E-2</v>
      </c>
      <c r="H50" s="37">
        <f t="shared" si="28"/>
        <v>1.0999999999999999E-2</v>
      </c>
      <c r="I50" s="38">
        <f t="shared" si="29"/>
        <v>1.0999999999999999E-2</v>
      </c>
      <c r="J50" s="38">
        <f t="shared" si="3"/>
        <v>3.5608308605341366E-2</v>
      </c>
      <c r="K50" s="38">
        <f t="shared" si="4"/>
        <v>3.7586547972304762E-2</v>
      </c>
      <c r="L50" s="51">
        <f t="shared" si="30"/>
        <v>2.8000000000000001E-2</v>
      </c>
      <c r="M50" s="52">
        <f t="shared" si="31"/>
        <v>0.03</v>
      </c>
      <c r="N50" s="52">
        <f t="shared" si="5"/>
        <v>1.8482490272373475E-2</v>
      </c>
      <c r="O50" s="52">
        <f t="shared" si="6"/>
        <v>1.844660194174752E-2</v>
      </c>
      <c r="P50" s="51">
        <f t="shared" si="39"/>
        <v>3.5000000000000003E-2</v>
      </c>
      <c r="Q50" s="52">
        <f t="shared" si="40"/>
        <v>3.7999999999999999E-2</v>
      </c>
      <c r="R50" s="52">
        <f t="shared" si="7"/>
        <v>1.1594202898550732E-2</v>
      </c>
      <c r="S50" s="52">
        <f t="shared" si="8"/>
        <v>1.0597302504816941E-2</v>
      </c>
      <c r="T50" s="74">
        <v>3.7700000000000004E-2</v>
      </c>
      <c r="U50" s="75">
        <v>3.61E-2</v>
      </c>
      <c r="V50" s="75">
        <v>1.77E-2</v>
      </c>
      <c r="W50" s="76"/>
      <c r="X50" s="77">
        <v>3.7610000000000005E-2</v>
      </c>
      <c r="Y50" s="77">
        <v>3.6569999999999998E-2</v>
      </c>
      <c r="Z50" s="77">
        <v>4.2950000000000002E-2</v>
      </c>
      <c r="AA50" s="77">
        <v>4.6040000000000005E-2</v>
      </c>
      <c r="AB50" s="77">
        <v>5.2169999999999994E-2</v>
      </c>
      <c r="AC50" s="77">
        <v>5.3400000000000003E-2</v>
      </c>
      <c r="AD50" s="13"/>
      <c r="AE50" s="90">
        <f t="shared" si="9"/>
        <v>3.8055322499999988E-2</v>
      </c>
      <c r="AF50" s="90">
        <f t="shared" si="10"/>
        <v>3.7342250000000021E-2</v>
      </c>
      <c r="AG50" s="90">
        <f t="shared" si="11"/>
        <v>1.8383722500000088E-2</v>
      </c>
      <c r="AH50" s="90">
        <f t="shared" si="32"/>
        <v>1.9083762845375496E-2</v>
      </c>
      <c r="AI50" s="95"/>
      <c r="AJ50" s="95">
        <f t="shared" si="12"/>
        <v>3.8106265624999969E-2</v>
      </c>
      <c r="AK50" s="95">
        <f t="shared" si="13"/>
        <v>3.7627449599999974E-2</v>
      </c>
      <c r="AL50" s="95">
        <f t="shared" si="14"/>
        <v>4.4003715225000128E-2</v>
      </c>
      <c r="AM50" s="95">
        <f t="shared" si="15"/>
        <v>4.775696000000007E-2</v>
      </c>
      <c r="AN50" s="95">
        <f t="shared" si="16"/>
        <v>5.2973561025000171E-2</v>
      </c>
      <c r="AO50" s="95">
        <f t="shared" si="17"/>
        <v>5.4759810224999983E-2</v>
      </c>
      <c r="AP50" s="95"/>
      <c r="AQ50" s="90">
        <f t="shared" si="18"/>
        <v>5.8974496000001597E-3</v>
      </c>
      <c r="AR50" s="90">
        <f t="shared" si="19"/>
        <v>1.4867295400000202E-2</v>
      </c>
      <c r="AS50" s="90">
        <f t="shared" si="20"/>
        <v>1.0129510400000097E-2</v>
      </c>
      <c r="AT50" s="90">
        <f t="shared" si="21"/>
        <v>1.7132360625000009E-2</v>
      </c>
      <c r="AU50" s="90">
        <f t="shared" si="33"/>
        <v>8.8844082514001749E-3</v>
      </c>
      <c r="AV50" s="90">
        <f t="shared" si="34"/>
        <v>1.246145952492507E-2</v>
      </c>
      <c r="AW50" s="90">
        <f t="shared" si="35"/>
        <v>1.8616290776387379E-2</v>
      </c>
      <c r="AX50" s="97">
        <f t="shared" si="36"/>
        <v>1.8616290776387601E-2</v>
      </c>
      <c r="AY50" s="96"/>
      <c r="AZ50" s="90">
        <f t="shared" si="22"/>
        <v>4.6939730751400163E-2</v>
      </c>
      <c r="BA50" s="90">
        <f t="shared" si="23"/>
        <v>4.9447173274925108E-2</v>
      </c>
      <c r="BB50" s="90">
        <f t="shared" si="37"/>
        <v>1.1462218082290533E-2</v>
      </c>
      <c r="BC50" s="90">
        <f t="shared" si="38"/>
        <v>1.14622180822907E-2</v>
      </c>
    </row>
    <row r="51" spans="1:56" x14ac:dyDescent="0.2">
      <c r="A51" s="6">
        <f t="shared" si="41"/>
        <v>45444</v>
      </c>
      <c r="B51" s="37">
        <f t="shared" si="24"/>
        <v>4.7E-2</v>
      </c>
      <c r="C51" s="38">
        <f t="shared" si="25"/>
        <v>4.8000000000000001E-2</v>
      </c>
      <c r="D51" s="43">
        <f t="shared" si="26"/>
        <v>1.7999999999999999E-2</v>
      </c>
      <c r="E51" s="44">
        <f t="shared" si="27"/>
        <v>1.7999999999999999E-2</v>
      </c>
      <c r="F51" s="38">
        <f t="shared" si="1"/>
        <v>2.8487229862475427E-2</v>
      </c>
      <c r="G51" s="38">
        <f t="shared" si="2"/>
        <v>2.9469548133595369E-2</v>
      </c>
      <c r="H51" s="37">
        <f t="shared" si="28"/>
        <v>1.0999999999999999E-2</v>
      </c>
      <c r="I51" s="38">
        <f t="shared" si="29"/>
        <v>1.0999999999999999E-2</v>
      </c>
      <c r="J51" s="38">
        <f t="shared" si="3"/>
        <v>3.5608308605341366E-2</v>
      </c>
      <c r="K51" s="38">
        <f t="shared" si="4"/>
        <v>3.6597428288823064E-2</v>
      </c>
      <c r="L51" s="51">
        <f t="shared" si="30"/>
        <v>2.8000000000000001E-2</v>
      </c>
      <c r="M51" s="52">
        <f t="shared" si="31"/>
        <v>2.9000000000000001E-2</v>
      </c>
      <c r="N51" s="52">
        <f t="shared" si="5"/>
        <v>1.8482490272373475E-2</v>
      </c>
      <c r="O51" s="52">
        <f t="shared" si="6"/>
        <v>1.846452866861048E-2</v>
      </c>
      <c r="P51" s="51">
        <f t="shared" si="39"/>
        <v>3.5000000000000003E-2</v>
      </c>
      <c r="Q51" s="52">
        <f t="shared" si="40"/>
        <v>3.5999999999999997E-2</v>
      </c>
      <c r="R51" s="52">
        <f t="shared" si="7"/>
        <v>1.1594202898550732E-2</v>
      </c>
      <c r="S51" s="52">
        <f t="shared" si="8"/>
        <v>1.158301158301156E-2</v>
      </c>
      <c r="T51" s="74">
        <v>3.4799999999999998E-2</v>
      </c>
      <c r="U51" s="75">
        <v>3.3500000000000002E-2</v>
      </c>
      <c r="V51" s="75">
        <v>1.5600000000000001E-2</v>
      </c>
      <c r="W51" s="76"/>
      <c r="X51" s="77">
        <v>3.4729999999999997E-2</v>
      </c>
      <c r="Y51" s="77">
        <v>3.3799999999999997E-2</v>
      </c>
      <c r="Z51" s="77">
        <v>4.02E-2</v>
      </c>
      <c r="AA51" s="77">
        <v>4.3520000000000003E-2</v>
      </c>
      <c r="AB51" s="77">
        <v>4.9439999999999998E-2</v>
      </c>
      <c r="AC51" s="77">
        <v>5.1150000000000001E-2</v>
      </c>
      <c r="AD51" s="13"/>
      <c r="AE51" s="90">
        <f t="shared" si="9"/>
        <v>3.8055322499999988E-2</v>
      </c>
      <c r="AF51" s="90">
        <f t="shared" si="10"/>
        <v>3.6425802499999715E-2</v>
      </c>
      <c r="AG51" s="90">
        <f t="shared" si="11"/>
        <v>1.777832250000011E-2</v>
      </c>
      <c r="AH51" s="90">
        <f t="shared" si="32"/>
        <v>1.937852400799045E-2</v>
      </c>
      <c r="AI51" s="95"/>
      <c r="AJ51" s="95">
        <f t="shared" si="12"/>
        <v>3.7963628024999974E-2</v>
      </c>
      <c r="AK51" s="95">
        <f t="shared" si="13"/>
        <v>3.6904341225000303E-2</v>
      </c>
      <c r="AL51" s="95">
        <f t="shared" si="14"/>
        <v>4.3411175624999743E-2</v>
      </c>
      <c r="AM51" s="95">
        <f t="shared" si="15"/>
        <v>4.6569920400000075E-2</v>
      </c>
      <c r="AN51" s="95">
        <f t="shared" si="16"/>
        <v>5.2850427224999885E-2</v>
      </c>
      <c r="AO51" s="95">
        <f t="shared" si="17"/>
        <v>5.4112889999999858E-2</v>
      </c>
      <c r="AP51" s="95"/>
      <c r="AQ51" s="90">
        <f t="shared" si="18"/>
        <v>5.4475475999997691E-3</v>
      </c>
      <c r="AR51" s="90">
        <f t="shared" si="19"/>
        <v>1.4886799199999912E-2</v>
      </c>
      <c r="AS51" s="90">
        <f t="shared" si="20"/>
        <v>9.6655791749997721E-3</v>
      </c>
      <c r="AT51" s="90">
        <f t="shared" si="21"/>
        <v>1.7208548774999555E-2</v>
      </c>
      <c r="AU51" s="90">
        <f t="shared" si="33"/>
        <v>8.5908183827998162E-3</v>
      </c>
      <c r="AV51" s="90">
        <f t="shared" si="34"/>
        <v>1.2177388051799701E-2</v>
      </c>
      <c r="AW51" s="90">
        <f t="shared" si="35"/>
        <v>1.8321750019390404E-2</v>
      </c>
      <c r="AX51" s="97">
        <f t="shared" si="36"/>
        <v>1.8321750019390404E-2</v>
      </c>
      <c r="AY51" s="96"/>
      <c r="AZ51" s="90">
        <f t="shared" si="22"/>
        <v>4.6646140882799808E-2</v>
      </c>
      <c r="BA51" s="90">
        <f t="shared" si="23"/>
        <v>4.778843055179928E-2</v>
      </c>
      <c r="BB51" s="90">
        <f t="shared" si="37"/>
        <v>1.1241312514542802E-2</v>
      </c>
      <c r="BC51" s="90">
        <f t="shared" si="38"/>
        <v>1.1241312514542802E-2</v>
      </c>
    </row>
    <row r="52" spans="1:56" x14ac:dyDescent="0.2">
      <c r="A52" s="6">
        <f t="shared" si="41"/>
        <v>45474</v>
      </c>
      <c r="B52" s="37">
        <f t="shared" si="24"/>
        <v>4.3999999999999997E-2</v>
      </c>
      <c r="C52" s="38">
        <f t="shared" si="25"/>
        <v>4.5999999999999999E-2</v>
      </c>
      <c r="D52" s="43">
        <f t="shared" si="26"/>
        <v>1.7999999999999999E-2</v>
      </c>
      <c r="E52" s="44">
        <f t="shared" si="27"/>
        <v>1.7999999999999999E-2</v>
      </c>
      <c r="F52" s="38">
        <f t="shared" si="1"/>
        <v>2.5540275049116046E-2</v>
      </c>
      <c r="G52" s="38">
        <f t="shared" si="2"/>
        <v>2.7504911591355707E-2</v>
      </c>
      <c r="H52" s="37">
        <f t="shared" si="28"/>
        <v>1.0999999999999999E-2</v>
      </c>
      <c r="I52" s="38">
        <f t="shared" si="29"/>
        <v>1.0999999999999999E-2</v>
      </c>
      <c r="J52" s="38">
        <f t="shared" si="3"/>
        <v>3.264094955489627E-2</v>
      </c>
      <c r="K52" s="38">
        <f t="shared" si="4"/>
        <v>3.4619188921859667E-2</v>
      </c>
      <c r="L52" s="51">
        <f t="shared" si="30"/>
        <v>2.5999999999999999E-2</v>
      </c>
      <c r="M52" s="52">
        <f t="shared" si="31"/>
        <v>2.7E-2</v>
      </c>
      <c r="N52" s="52">
        <f t="shared" si="5"/>
        <v>1.7543859649122862E-2</v>
      </c>
      <c r="O52" s="52">
        <f t="shared" si="6"/>
        <v>1.8500486854917453E-2</v>
      </c>
      <c r="P52" s="51">
        <f t="shared" si="39"/>
        <v>3.3000000000000002E-2</v>
      </c>
      <c r="Q52" s="52">
        <f t="shared" si="40"/>
        <v>3.4000000000000002E-2</v>
      </c>
      <c r="R52" s="52">
        <f t="shared" si="7"/>
        <v>1.0648596321394033E-2</v>
      </c>
      <c r="S52" s="52">
        <f t="shared" si="8"/>
        <v>1.1605415860735047E-2</v>
      </c>
      <c r="T52" s="74">
        <v>3.1099999999999999E-2</v>
      </c>
      <c r="U52" s="75">
        <v>3.2199999999999999E-2</v>
      </c>
      <c r="V52" s="75">
        <v>1.44E-2</v>
      </c>
      <c r="W52" s="76"/>
      <c r="X52" s="77">
        <v>3.125E-2</v>
      </c>
      <c r="Y52" s="77">
        <v>3.227E-2</v>
      </c>
      <c r="Z52" s="77">
        <v>3.6499999999999998E-2</v>
      </c>
      <c r="AA52" s="77">
        <v>4.2089999999999995E-2</v>
      </c>
      <c r="AB52" s="77">
        <v>4.555E-2</v>
      </c>
      <c r="AC52" s="77">
        <v>4.9370000000000004E-2</v>
      </c>
      <c r="AD52" s="13"/>
      <c r="AE52" s="90">
        <f t="shared" si="9"/>
        <v>3.5102760000000233E-2</v>
      </c>
      <c r="AF52" s="90">
        <f t="shared" si="10"/>
        <v>3.3780562500000055E-2</v>
      </c>
      <c r="AG52" s="90">
        <f t="shared" si="11"/>
        <v>1.5660840000000009E-2</v>
      </c>
      <c r="AH52" s="90">
        <f t="shared" si="32"/>
        <v>1.6959862512329282E-2</v>
      </c>
      <c r="AI52" s="95"/>
      <c r="AJ52" s="95">
        <f t="shared" si="12"/>
        <v>3.5031543225000128E-2</v>
      </c>
      <c r="AK52" s="95">
        <f t="shared" si="13"/>
        <v>3.4085609999999766E-2</v>
      </c>
      <c r="AL52" s="95">
        <f t="shared" si="14"/>
        <v>4.0604010000000024E-2</v>
      </c>
      <c r="AM52" s="95">
        <f t="shared" si="15"/>
        <v>4.3993497600000042E-2</v>
      </c>
      <c r="AN52" s="95">
        <f t="shared" si="16"/>
        <v>5.0051078400000115E-2</v>
      </c>
      <c r="AO52" s="95">
        <f t="shared" si="17"/>
        <v>5.1804080624999749E-2</v>
      </c>
      <c r="AP52" s="95"/>
      <c r="AQ52" s="90">
        <f t="shared" si="18"/>
        <v>5.5724667749998957E-3</v>
      </c>
      <c r="AR52" s="90">
        <f t="shared" si="19"/>
        <v>1.5019535174999987E-2</v>
      </c>
      <c r="AS52" s="90">
        <f t="shared" si="20"/>
        <v>9.9078876000002758E-3</v>
      </c>
      <c r="AT52" s="90">
        <f t="shared" si="21"/>
        <v>1.7718470624999982E-2</v>
      </c>
      <c r="AU52" s="90">
        <f t="shared" si="33"/>
        <v>8.7183405521999262E-3</v>
      </c>
      <c r="AV52" s="90">
        <f t="shared" si="34"/>
        <v>1.2508811747325179E-2</v>
      </c>
      <c r="AW52" s="90">
        <f t="shared" si="35"/>
        <v>1.784032797798929E-2</v>
      </c>
      <c r="AX52" s="97">
        <f t="shared" si="36"/>
        <v>1.7840327977989068E-2</v>
      </c>
      <c r="AY52" s="96"/>
      <c r="AZ52" s="90">
        <f t="shared" si="22"/>
        <v>4.3821100552200162E-2</v>
      </c>
      <c r="BA52" s="90">
        <f t="shared" si="23"/>
        <v>4.5628275497325149E-2</v>
      </c>
      <c r="BB52" s="90">
        <f t="shared" si="37"/>
        <v>1.0880245983491967E-2</v>
      </c>
      <c r="BC52" s="90">
        <f t="shared" si="38"/>
        <v>1.08802459834918E-2</v>
      </c>
    </row>
    <row r="53" spans="1:56" x14ac:dyDescent="0.2">
      <c r="A53" s="6">
        <f t="shared" si="41"/>
        <v>45505</v>
      </c>
      <c r="B53" s="37">
        <f t="shared" si="24"/>
        <v>0.04</v>
      </c>
      <c r="C53" s="38">
        <f t="shared" si="25"/>
        <v>4.5999999999999999E-2</v>
      </c>
      <c r="D53" s="43">
        <f t="shared" si="26"/>
        <v>1.7999999999999999E-2</v>
      </c>
      <c r="E53" s="44">
        <f t="shared" si="27"/>
        <v>1.7999999999999999E-2</v>
      </c>
      <c r="F53" s="38">
        <f t="shared" si="1"/>
        <v>2.16110019646365E-2</v>
      </c>
      <c r="G53" s="38">
        <f t="shared" si="2"/>
        <v>2.7504911591355707E-2</v>
      </c>
      <c r="H53" s="37">
        <f t="shared" si="28"/>
        <v>1.0999999999999999E-2</v>
      </c>
      <c r="I53" s="38">
        <f t="shared" si="29"/>
        <v>1.0999999999999999E-2</v>
      </c>
      <c r="J53" s="38">
        <f t="shared" si="3"/>
        <v>2.8684470820969477E-2</v>
      </c>
      <c r="K53" s="38">
        <f t="shared" si="4"/>
        <v>3.4619188921859667E-2</v>
      </c>
      <c r="L53" s="51">
        <f t="shared" si="30"/>
        <v>2.1999999999999999E-2</v>
      </c>
      <c r="M53" s="52">
        <f t="shared" si="31"/>
        <v>2.7E-2</v>
      </c>
      <c r="N53" s="52">
        <f t="shared" si="5"/>
        <v>1.7612524461839474E-2</v>
      </c>
      <c r="O53" s="52">
        <f t="shared" si="6"/>
        <v>1.8500486854917453E-2</v>
      </c>
      <c r="P53" s="51">
        <f t="shared" si="39"/>
        <v>2.9000000000000001E-2</v>
      </c>
      <c r="Q53" s="52">
        <f t="shared" si="40"/>
        <v>3.4000000000000002E-2</v>
      </c>
      <c r="R53" s="52">
        <f t="shared" si="7"/>
        <v>1.0689990281827155E-2</v>
      </c>
      <c r="S53" s="52">
        <f t="shared" si="8"/>
        <v>1.1605415860735047E-2</v>
      </c>
      <c r="T53" s="74">
        <v>0.03</v>
      </c>
      <c r="U53" s="75">
        <v>3.1800000000000002E-2</v>
      </c>
      <c r="V53" s="75">
        <v>1.4800000000000001E-2</v>
      </c>
      <c r="W53" s="73"/>
      <c r="X53" s="77">
        <v>3.0159999999999999E-2</v>
      </c>
      <c r="Y53" s="77">
        <v>3.1730000000000001E-2</v>
      </c>
      <c r="Z53" s="77">
        <v>3.5400000000000001E-2</v>
      </c>
      <c r="AA53" s="77">
        <v>4.1449999999999994E-2</v>
      </c>
      <c r="AB53" s="77">
        <v>4.4839999999999998E-2</v>
      </c>
      <c r="AC53" s="77">
        <v>4.9189999999999998E-2</v>
      </c>
      <c r="AE53" s="90">
        <f t="shared" si="9"/>
        <v>3.1341802499999849E-2</v>
      </c>
      <c r="AF53" s="90">
        <f t="shared" si="10"/>
        <v>3.2459210000000072E-2</v>
      </c>
      <c r="AG53" s="90">
        <f t="shared" si="11"/>
        <v>1.4451840000000216E-2</v>
      </c>
      <c r="AH53" s="90">
        <f>((1+AG53)*(1+AE53)/(1+AF53))-1</f>
        <v>1.3353921473606256E-2</v>
      </c>
      <c r="AI53" s="89"/>
      <c r="AJ53" s="95">
        <f t="shared" si="12"/>
        <v>3.1494140625E-2</v>
      </c>
      <c r="AK53" s="95">
        <f t="shared" si="13"/>
        <v>3.2530338224999955E-2</v>
      </c>
      <c r="AL53" s="95">
        <f t="shared" si="14"/>
        <v>3.683306250000018E-2</v>
      </c>
      <c r="AM53" s="95">
        <f t="shared" si="15"/>
        <v>4.253289202499988E-2</v>
      </c>
      <c r="AN53" s="95">
        <f t="shared" si="16"/>
        <v>4.6068700625000014E-2</v>
      </c>
      <c r="AO53" s="95">
        <f t="shared" si="17"/>
        <v>4.9979349225000247E-2</v>
      </c>
      <c r="AP53" s="89"/>
      <c r="AQ53" s="90">
        <f t="shared" si="18"/>
        <v>5.3389218750001799E-3</v>
      </c>
      <c r="AR53" s="90">
        <f t="shared" si="19"/>
        <v>1.4574560000000014E-2</v>
      </c>
      <c r="AS53" s="90">
        <f t="shared" si="20"/>
        <v>1.0002553799999925E-2</v>
      </c>
      <c r="AT53" s="90">
        <f t="shared" si="21"/>
        <v>1.7449011000000292E-2</v>
      </c>
      <c r="AU53" s="90">
        <f t="shared" si="33"/>
        <v>8.4143893706251256E-3</v>
      </c>
      <c r="AV53" s="90">
        <f t="shared" si="34"/>
        <v>1.2482224047600047E-2</v>
      </c>
      <c r="AW53" s="90">
        <f t="shared" si="35"/>
        <v>1.775083773321362E-2</v>
      </c>
      <c r="AX53" s="97">
        <f t="shared" si="36"/>
        <v>1.775083773321362E-2</v>
      </c>
      <c r="AY53" s="96"/>
      <c r="AZ53" s="90">
        <f t="shared" si="22"/>
        <v>3.9756191870624971E-2</v>
      </c>
      <c r="BA53" s="90">
        <f t="shared" si="23"/>
        <v>4.5500137797600232E-2</v>
      </c>
      <c r="BB53" s="90">
        <f t="shared" si="37"/>
        <v>1.0813128299910215E-2</v>
      </c>
      <c r="BC53" s="90">
        <f t="shared" si="38"/>
        <v>1.0813128299910215E-2</v>
      </c>
    </row>
    <row r="54" spans="1:56" x14ac:dyDescent="0.2">
      <c r="A54" s="6">
        <f t="shared" si="41"/>
        <v>45536</v>
      </c>
      <c r="B54" s="37">
        <f t="shared" si="24"/>
        <v>3.9E-2</v>
      </c>
      <c r="C54" s="38">
        <f t="shared" si="25"/>
        <v>4.5999999999999999E-2</v>
      </c>
      <c r="D54" s="43">
        <f t="shared" si="26"/>
        <v>1.7000000000000001E-2</v>
      </c>
      <c r="E54" s="44">
        <f t="shared" si="27"/>
        <v>1.7000000000000001E-2</v>
      </c>
      <c r="F54" s="38">
        <f t="shared" si="1"/>
        <v>2.1632251720747231E-2</v>
      </c>
      <c r="G54" s="38">
        <f t="shared" si="2"/>
        <v>2.8515240904621653E-2</v>
      </c>
      <c r="H54" s="37">
        <f t="shared" si="28"/>
        <v>0.01</v>
      </c>
      <c r="I54" s="38">
        <f t="shared" si="29"/>
        <v>0.01</v>
      </c>
      <c r="J54" s="38">
        <f t="shared" si="3"/>
        <v>2.8712871287128738E-2</v>
      </c>
      <c r="K54" s="38">
        <f t="shared" si="4"/>
        <v>3.5643564356435675E-2</v>
      </c>
      <c r="L54" s="51">
        <f t="shared" si="30"/>
        <v>2.1000000000000001E-2</v>
      </c>
      <c r="M54" s="52">
        <f t="shared" si="31"/>
        <v>2.8000000000000001E-2</v>
      </c>
      <c r="N54" s="52">
        <f t="shared" si="5"/>
        <v>1.7629774730656189E-2</v>
      </c>
      <c r="O54" s="52">
        <f t="shared" si="6"/>
        <v>1.7509727626459082E-2</v>
      </c>
      <c r="P54" s="51">
        <f t="shared" si="39"/>
        <v>2.8000000000000001E-2</v>
      </c>
      <c r="Q54" s="52">
        <f t="shared" si="40"/>
        <v>3.5000000000000003E-2</v>
      </c>
      <c r="R54" s="52">
        <f t="shared" si="7"/>
        <v>1.0700389105058328E-2</v>
      </c>
      <c r="S54" s="52">
        <f t="shared" si="8"/>
        <v>1.0628019323671634E-2</v>
      </c>
      <c r="T54" s="74">
        <v>2.8799999999999999E-2</v>
      </c>
      <c r="U54" s="75">
        <v>3.2000000000000001E-2</v>
      </c>
      <c r="V54" s="75">
        <v>1.55E-2</v>
      </c>
      <c r="W54" s="73"/>
      <c r="X54" s="77">
        <v>2.9150000000000002E-2</v>
      </c>
      <c r="Y54" s="77">
        <v>3.1640000000000001E-2</v>
      </c>
      <c r="Z54" s="77">
        <v>3.4369999999999998E-2</v>
      </c>
      <c r="AA54" s="77">
        <v>4.1430000000000002E-2</v>
      </c>
      <c r="AB54" s="77">
        <v>4.2930000000000003E-2</v>
      </c>
      <c r="AC54" s="77">
        <v>4.8410000000000002E-2</v>
      </c>
      <c r="AE54" s="90">
        <f t="shared" si="9"/>
        <v>3.0224999999999724E-2</v>
      </c>
      <c r="AF54" s="90">
        <f t="shared" si="10"/>
        <v>3.2052810000000154E-2</v>
      </c>
      <c r="AG54" s="90">
        <f t="shared" si="11"/>
        <v>1.4854760000000189E-2</v>
      </c>
      <c r="AH54" s="90">
        <f t="shared" ref="AH54:AH62" si="42">((1+AG54)*(1+AE54)/(1+AF54))-1</f>
        <v>1.3057408487652689E-2</v>
      </c>
      <c r="AI54" s="89"/>
      <c r="AJ54" s="95">
        <f t="shared" si="12"/>
        <v>3.0387406400000039E-2</v>
      </c>
      <c r="AK54" s="95">
        <f t="shared" si="13"/>
        <v>3.1981698225000077E-2</v>
      </c>
      <c r="AL54" s="95">
        <f t="shared" si="14"/>
        <v>3.571329000000012E-2</v>
      </c>
      <c r="AM54" s="95">
        <f t="shared" si="15"/>
        <v>4.1879525625000191E-2</v>
      </c>
      <c r="AN54" s="95">
        <f t="shared" si="16"/>
        <v>4.5342656400000125E-2</v>
      </c>
      <c r="AO54" s="95">
        <f t="shared" si="17"/>
        <v>4.9794914024999803E-2</v>
      </c>
      <c r="AP54" s="89"/>
      <c r="AQ54" s="90">
        <f t="shared" si="18"/>
        <v>5.3258836000000809E-3</v>
      </c>
      <c r="AR54" s="90">
        <f t="shared" si="19"/>
        <v>1.4955250000000087E-2</v>
      </c>
      <c r="AS54" s="90">
        <f t="shared" si="20"/>
        <v>9.8978274000001143E-3</v>
      </c>
      <c r="AT54" s="90">
        <f t="shared" si="21"/>
        <v>1.7813215799999726E-2</v>
      </c>
      <c r="AU54" s="90">
        <f t="shared" si="33"/>
        <v>8.5324626112000829E-3</v>
      </c>
      <c r="AV54" s="90">
        <f t="shared" si="34"/>
        <v>1.2533651737199985E-2</v>
      </c>
      <c r="AW54" s="90">
        <f t="shared" si="35"/>
        <v>1.694631653498857E-2</v>
      </c>
      <c r="AX54" s="97">
        <f t="shared" si="36"/>
        <v>1.6946316534988792E-2</v>
      </c>
      <c r="AY54" s="96"/>
      <c r="AZ54" s="90">
        <f t="shared" si="22"/>
        <v>3.8757462611199806E-2</v>
      </c>
      <c r="BA54" s="90">
        <f t="shared" si="23"/>
        <v>4.5500366737200357E-2</v>
      </c>
      <c r="BB54" s="90">
        <f t="shared" si="37"/>
        <v>1.0209737401241427E-2</v>
      </c>
      <c r="BC54" s="90">
        <f t="shared" si="38"/>
        <v>1.0209737401241594E-2</v>
      </c>
    </row>
    <row r="55" spans="1:56" x14ac:dyDescent="0.2">
      <c r="A55" s="6">
        <f t="shared" si="41"/>
        <v>45566</v>
      </c>
      <c r="B55" s="37">
        <f t="shared" si="24"/>
        <v>3.6999999999999998E-2</v>
      </c>
      <c r="C55" s="38">
        <f t="shared" si="25"/>
        <v>4.5999999999999999E-2</v>
      </c>
      <c r="D55" s="43">
        <f t="shared" si="26"/>
        <v>1.6E-2</v>
      </c>
      <c r="E55" s="44">
        <f t="shared" si="27"/>
        <v>1.6E-2</v>
      </c>
      <c r="F55" s="38">
        <f t="shared" si="1"/>
        <v>2.066929133858264E-2</v>
      </c>
      <c r="G55" s="38">
        <f t="shared" si="2"/>
        <v>2.9527559055118058E-2</v>
      </c>
      <c r="H55" s="37">
        <f t="shared" si="28"/>
        <v>0.01</v>
      </c>
      <c r="I55" s="38">
        <f t="shared" si="29"/>
        <v>0.01</v>
      </c>
      <c r="J55" s="38">
        <f t="shared" si="3"/>
        <v>2.6732673267326756E-2</v>
      </c>
      <c r="K55" s="38">
        <f t="shared" si="4"/>
        <v>3.5643564356435675E-2</v>
      </c>
      <c r="L55" s="51">
        <f t="shared" si="30"/>
        <v>0.02</v>
      </c>
      <c r="M55" s="52">
        <f t="shared" si="31"/>
        <v>2.9000000000000001E-2</v>
      </c>
      <c r="N55" s="52">
        <f t="shared" si="5"/>
        <v>1.6666666666666607E-2</v>
      </c>
      <c r="O55" s="52">
        <f t="shared" si="6"/>
        <v>1.6520894071914594E-2</v>
      </c>
      <c r="P55" s="51">
        <f t="shared" si="39"/>
        <v>2.7E-2</v>
      </c>
      <c r="Q55" s="52">
        <f t="shared" si="40"/>
        <v>3.5999999999999997E-2</v>
      </c>
      <c r="R55" s="52">
        <f t="shared" si="7"/>
        <v>9.7370983446933845E-3</v>
      </c>
      <c r="S55" s="52">
        <f t="shared" si="8"/>
        <v>9.6525096525097442E-3</v>
      </c>
      <c r="T55" s="74">
        <v>3.1600000000000003E-2</v>
      </c>
      <c r="U55" s="75">
        <v>3.3399999999999999E-2</v>
      </c>
      <c r="V55" s="75">
        <v>1.5800000000000002E-2</v>
      </c>
      <c r="W55" s="73"/>
      <c r="X55" s="77">
        <v>3.1820000000000001E-2</v>
      </c>
      <c r="Y55" s="77">
        <v>3.3259999999999998E-2</v>
      </c>
      <c r="Z55" s="77">
        <v>3.669E-2</v>
      </c>
      <c r="AA55" s="77">
        <v>4.265E-2</v>
      </c>
      <c r="AB55" s="77">
        <v>4.4690000000000001E-2</v>
      </c>
      <c r="AC55" s="77">
        <v>4.9210000000000004E-2</v>
      </c>
      <c r="AE55" s="90">
        <f t="shared" si="9"/>
        <v>2.9007360000000038E-2</v>
      </c>
      <c r="AF55" s="90">
        <f t="shared" si="10"/>
        <v>3.2256000000000062E-2</v>
      </c>
      <c r="AG55" s="90">
        <f t="shared" si="11"/>
        <v>1.556006249999986E-2</v>
      </c>
      <c r="AH55" s="90">
        <f t="shared" si="42"/>
        <v>1.2363966723913267E-2</v>
      </c>
      <c r="AI55" s="89"/>
      <c r="AJ55" s="95">
        <f t="shared" si="12"/>
        <v>2.9362430624999991E-2</v>
      </c>
      <c r="AK55" s="95">
        <f t="shared" si="13"/>
        <v>3.1890272399999864E-2</v>
      </c>
      <c r="AL55" s="95">
        <f t="shared" si="14"/>
        <v>3.4665324224999905E-2</v>
      </c>
      <c r="AM55" s="95">
        <f t="shared" si="15"/>
        <v>4.185911122500019E-2</v>
      </c>
      <c r="AN55" s="95">
        <f t="shared" si="16"/>
        <v>4.3390746225000054E-2</v>
      </c>
      <c r="AO55" s="95">
        <f t="shared" si="17"/>
        <v>4.8995882025000048E-2</v>
      </c>
      <c r="AP55" s="89"/>
      <c r="AQ55" s="90">
        <f t="shared" si="18"/>
        <v>5.3028935999999138E-3</v>
      </c>
      <c r="AR55" s="90">
        <f t="shared" si="19"/>
        <v>1.4028315600000063E-2</v>
      </c>
      <c r="AS55" s="90">
        <f t="shared" si="20"/>
        <v>9.9688388250003257E-3</v>
      </c>
      <c r="AT55" s="90">
        <f t="shared" si="21"/>
        <v>1.7105609625000184E-2</v>
      </c>
      <c r="AU55" s="90">
        <f t="shared" si="33"/>
        <v>8.2084591259999652E-3</v>
      </c>
      <c r="AV55" s="90">
        <f t="shared" si="34"/>
        <v>1.234538350140028E-2</v>
      </c>
      <c r="AW55" s="90">
        <f t="shared" si="35"/>
        <v>1.6440128079574068E-2</v>
      </c>
      <c r="AX55" s="97">
        <f t="shared" si="36"/>
        <v>1.6440128079574068E-2</v>
      </c>
      <c r="AY55" s="96"/>
      <c r="AZ55" s="90">
        <f t="shared" si="22"/>
        <v>3.7215819125999999E-2</v>
      </c>
      <c r="BA55" s="90">
        <f t="shared" si="23"/>
        <v>4.6225703501400359E-2</v>
      </c>
      <c r="BB55" s="90">
        <f t="shared" si="37"/>
        <v>9.8300960596805504E-3</v>
      </c>
      <c r="BC55" s="90">
        <f t="shared" si="38"/>
        <v>9.8300960596805504E-3</v>
      </c>
    </row>
    <row r="56" spans="1:56" x14ac:dyDescent="0.2">
      <c r="A56" s="6">
        <f t="shared" si="41"/>
        <v>45597</v>
      </c>
      <c r="B56" s="37">
        <f t="shared" si="24"/>
        <v>0.04</v>
      </c>
      <c r="C56" s="38">
        <f t="shared" si="25"/>
        <v>4.5999999999999999E-2</v>
      </c>
      <c r="D56" s="43">
        <f t="shared" si="26"/>
        <v>1.7999999999999999E-2</v>
      </c>
      <c r="E56" s="44">
        <f t="shared" si="27"/>
        <v>1.7999999999999999E-2</v>
      </c>
      <c r="F56" s="38">
        <f t="shared" si="1"/>
        <v>2.16110019646365E-2</v>
      </c>
      <c r="G56" s="38">
        <f t="shared" si="2"/>
        <v>2.7504911591355707E-2</v>
      </c>
      <c r="H56" s="37">
        <f t="shared" si="28"/>
        <v>1.0999999999999999E-2</v>
      </c>
      <c r="I56" s="38">
        <f t="shared" si="29"/>
        <v>1.0999999999999999E-2</v>
      </c>
      <c r="J56" s="38">
        <f t="shared" si="3"/>
        <v>2.8684470820969477E-2</v>
      </c>
      <c r="K56" s="38">
        <f t="shared" si="4"/>
        <v>3.4619188921859667E-2</v>
      </c>
      <c r="L56" s="51">
        <f t="shared" si="30"/>
        <v>2.1999999999999999E-2</v>
      </c>
      <c r="M56" s="52">
        <f t="shared" si="31"/>
        <v>2.8000000000000001E-2</v>
      </c>
      <c r="N56" s="52">
        <f t="shared" si="5"/>
        <v>1.7612524461839474E-2</v>
      </c>
      <c r="O56" s="52">
        <f t="shared" si="6"/>
        <v>1.7509727626459082E-2</v>
      </c>
      <c r="P56" s="51">
        <f t="shared" si="39"/>
        <v>2.9000000000000001E-2</v>
      </c>
      <c r="Q56" s="52">
        <f t="shared" si="40"/>
        <v>3.5000000000000003E-2</v>
      </c>
      <c r="R56" s="52">
        <f t="shared" si="7"/>
        <v>1.0689990281827155E-2</v>
      </c>
      <c r="S56" s="52">
        <f t="shared" si="8"/>
        <v>1.0628019323671634E-2</v>
      </c>
      <c r="T56" s="74">
        <v>3.1800000000000002E-2</v>
      </c>
      <c r="U56" s="75">
        <v>3.2599999999999997E-2</v>
      </c>
      <c r="V56" s="75">
        <v>1.49E-2</v>
      </c>
      <c r="W56" s="73"/>
      <c r="X56" s="77">
        <v>3.1890000000000002E-2</v>
      </c>
      <c r="Y56" s="77">
        <v>3.2579999999999998E-2</v>
      </c>
      <c r="Z56" s="77">
        <v>3.6589999999999998E-2</v>
      </c>
      <c r="AA56" s="77">
        <v>4.1500000000000002E-2</v>
      </c>
      <c r="AB56" s="77">
        <v>4.4080000000000001E-2</v>
      </c>
      <c r="AC56" s="77">
        <v>4.7939999999999997E-2</v>
      </c>
      <c r="AE56" s="90">
        <f t="shared" si="9"/>
        <v>3.1849640000000123E-2</v>
      </c>
      <c r="AF56" s="90">
        <f t="shared" si="10"/>
        <v>3.3678889999999795E-2</v>
      </c>
      <c r="AG56" s="90">
        <f t="shared" si="11"/>
        <v>1.5862409999999993E-2</v>
      </c>
      <c r="AH56" s="90">
        <f t="shared" si="42"/>
        <v>1.4064688936457515E-2</v>
      </c>
      <c r="AI56" s="89"/>
      <c r="AJ56" s="95">
        <f t="shared" si="12"/>
        <v>3.2073128100000181E-2</v>
      </c>
      <c r="AK56" s="95">
        <f t="shared" si="13"/>
        <v>3.3536556899999903E-2</v>
      </c>
      <c r="AL56" s="95">
        <f t="shared" si="14"/>
        <v>3.7026539025000194E-2</v>
      </c>
      <c r="AM56" s="95">
        <f t="shared" si="15"/>
        <v>4.3104755625000157E-2</v>
      </c>
      <c r="AN56" s="95">
        <f t="shared" si="16"/>
        <v>4.5189299025000018E-2</v>
      </c>
      <c r="AO56" s="95">
        <f t="shared" si="17"/>
        <v>4.9815406025000009E-2</v>
      </c>
      <c r="AP56" s="89"/>
      <c r="AQ56" s="90">
        <f t="shared" si="18"/>
        <v>4.9534109250000125E-3</v>
      </c>
      <c r="AR56" s="90">
        <f t="shared" si="19"/>
        <v>1.3116170924999837E-2</v>
      </c>
      <c r="AS56" s="90">
        <f t="shared" si="20"/>
        <v>9.5681987250002543E-3</v>
      </c>
      <c r="AT56" s="90">
        <f t="shared" si="21"/>
        <v>1.6278849125000106E-2</v>
      </c>
      <c r="AU56" s="90">
        <f t="shared" si="33"/>
        <v>7.6716100049999542E-3</v>
      </c>
      <c r="AV56" s="90">
        <f t="shared" si="34"/>
        <v>1.1802845308200204E-2</v>
      </c>
      <c r="AW56" s="90">
        <f t="shared" si="35"/>
        <v>1.75382806023896E-2</v>
      </c>
      <c r="AX56" s="97">
        <f t="shared" si="36"/>
        <v>1.75382806023896E-2</v>
      </c>
      <c r="AY56" s="96"/>
      <c r="AZ56" s="90">
        <f t="shared" si="22"/>
        <v>3.9521250005000078E-2</v>
      </c>
      <c r="BA56" s="90">
        <f t="shared" si="23"/>
        <v>4.6396360308199838E-2</v>
      </c>
      <c r="BB56" s="90">
        <f t="shared" si="37"/>
        <v>1.0653710451792199E-2</v>
      </c>
      <c r="BC56" s="90">
        <f t="shared" si="38"/>
        <v>1.0653710451792199E-2</v>
      </c>
    </row>
    <row r="57" spans="1:56" s="2" customFormat="1" x14ac:dyDescent="0.2">
      <c r="A57" s="4">
        <f t="shared" si="41"/>
        <v>45627</v>
      </c>
      <c r="B57" s="41">
        <f t="shared" si="24"/>
        <v>3.9E-2</v>
      </c>
      <c r="C57" s="47">
        <f t="shared" si="25"/>
        <v>4.4999999999999998E-2</v>
      </c>
      <c r="D57" s="45">
        <f t="shared" si="26"/>
        <v>1.7999999999999999E-2</v>
      </c>
      <c r="E57" s="46">
        <f t="shared" si="27"/>
        <v>1.7999999999999999E-2</v>
      </c>
      <c r="F57" s="47">
        <f t="shared" si="1"/>
        <v>2.0628683693516559E-2</v>
      </c>
      <c r="G57" s="47">
        <f t="shared" si="2"/>
        <v>2.6522593320235766E-2</v>
      </c>
      <c r="H57" s="41">
        <f t="shared" si="28"/>
        <v>1.0999999999999999E-2</v>
      </c>
      <c r="I57" s="47">
        <f t="shared" si="29"/>
        <v>1.0999999999999999E-2</v>
      </c>
      <c r="J57" s="47">
        <f t="shared" si="3"/>
        <v>2.7695351137487556E-2</v>
      </c>
      <c r="K57" s="47">
        <f t="shared" si="4"/>
        <v>3.3630069238377969E-2</v>
      </c>
      <c r="L57" s="55">
        <f t="shared" si="30"/>
        <v>2.1000000000000001E-2</v>
      </c>
      <c r="M57" s="57">
        <f t="shared" si="31"/>
        <v>2.5999999999999999E-2</v>
      </c>
      <c r="N57" s="57">
        <f t="shared" si="5"/>
        <v>1.7629774730656189E-2</v>
      </c>
      <c r="O57" s="57">
        <f t="shared" si="6"/>
        <v>1.8518518518518379E-2</v>
      </c>
      <c r="P57" s="55">
        <f t="shared" si="39"/>
        <v>2.8000000000000001E-2</v>
      </c>
      <c r="Q57" s="57">
        <f t="shared" si="40"/>
        <v>3.3000000000000002E-2</v>
      </c>
      <c r="R57" s="57">
        <f t="shared" si="7"/>
        <v>1.0700389105058328E-2</v>
      </c>
      <c r="S57" s="57">
        <f t="shared" si="8"/>
        <v>1.1616650532429773E-2</v>
      </c>
      <c r="T57" s="78">
        <v>3.15E-2</v>
      </c>
      <c r="U57" s="79">
        <v>3.3700000000000001E-2</v>
      </c>
      <c r="V57" s="79">
        <v>1.54E-2</v>
      </c>
      <c r="W57" s="82"/>
      <c r="X57" s="81">
        <v>3.2100000000000004E-2</v>
      </c>
      <c r="Y57" s="81">
        <v>3.363E-2</v>
      </c>
      <c r="Z57" s="81">
        <v>3.6549999999999999E-2</v>
      </c>
      <c r="AA57" s="81">
        <v>4.2539999999999994E-2</v>
      </c>
      <c r="AB57" s="81">
        <v>4.3580000000000001E-2</v>
      </c>
      <c r="AC57" s="81">
        <v>4.8259999999999997E-2</v>
      </c>
      <c r="AE57" s="98">
        <f t="shared" si="9"/>
        <v>3.2052810000000154E-2</v>
      </c>
      <c r="AF57" s="98">
        <f t="shared" si="10"/>
        <v>3.2865689999999947E-2</v>
      </c>
      <c r="AG57" s="98">
        <f t="shared" si="11"/>
        <v>1.4955502499999884E-2</v>
      </c>
      <c r="AH57" s="98">
        <f t="shared" si="42"/>
        <v>1.4156718072498853E-2</v>
      </c>
      <c r="AI57" s="102"/>
      <c r="AJ57" s="99">
        <f t="shared" si="12"/>
        <v>3.2144243025000296E-2</v>
      </c>
      <c r="AK57" s="99">
        <f t="shared" si="13"/>
        <v>3.2845364099999719E-2</v>
      </c>
      <c r="AL57" s="99">
        <f t="shared" si="14"/>
        <v>3.6924707024999837E-2</v>
      </c>
      <c r="AM57" s="99">
        <f t="shared" si="15"/>
        <v>4.1930562500000157E-2</v>
      </c>
      <c r="AN57" s="99">
        <f t="shared" si="16"/>
        <v>4.4565761600000142E-2</v>
      </c>
      <c r="AO57" s="99">
        <f t="shared" si="17"/>
        <v>4.851456090000017E-2</v>
      </c>
      <c r="AP57" s="102"/>
      <c r="AQ57" s="98">
        <f t="shared" si="18"/>
        <v>4.7804639999995402E-3</v>
      </c>
      <c r="AR57" s="98">
        <f t="shared" si="19"/>
        <v>1.2421518574999846E-2</v>
      </c>
      <c r="AS57" s="98">
        <f t="shared" si="20"/>
        <v>9.0851984000004382E-3</v>
      </c>
      <c r="AT57" s="98">
        <f t="shared" si="21"/>
        <v>1.5669196800000451E-2</v>
      </c>
      <c r="AU57" s="98">
        <f t="shared" si="33"/>
        <v>7.3249351734746421E-3</v>
      </c>
      <c r="AV57" s="98">
        <f t="shared" si="34"/>
        <v>1.1277669867200444E-2</v>
      </c>
      <c r="AW57" s="98">
        <f t="shared" si="35"/>
        <v>1.7646278537221116E-2</v>
      </c>
      <c r="AX57" s="100">
        <f t="shared" si="36"/>
        <v>1.7646278537220894E-2</v>
      </c>
      <c r="AY57" s="101"/>
      <c r="AZ57" s="98">
        <f t="shared" si="22"/>
        <v>3.9377745173474796E-2</v>
      </c>
      <c r="BA57" s="98">
        <f t="shared" si="23"/>
        <v>4.4549799867200285E-2</v>
      </c>
      <c r="BB57" s="98">
        <f t="shared" si="37"/>
        <v>1.0734708902915837E-2</v>
      </c>
      <c r="BC57" s="98">
        <f t="shared" si="38"/>
        <v>1.073470890291567E-2</v>
      </c>
      <c r="BD57" s="22"/>
    </row>
    <row r="58" spans="1:56" x14ac:dyDescent="0.2">
      <c r="A58" s="6">
        <f t="shared" si="41"/>
        <v>45658</v>
      </c>
      <c r="B58" s="37">
        <f t="shared" si="24"/>
        <v>3.9E-2</v>
      </c>
      <c r="C58" s="38">
        <f t="shared" si="25"/>
        <v>4.5999999999999999E-2</v>
      </c>
      <c r="D58" s="43">
        <f t="shared" si="26"/>
        <v>1.7999999999999999E-2</v>
      </c>
      <c r="E58" s="44">
        <f t="shared" si="27"/>
        <v>1.7999999999999999E-2</v>
      </c>
      <c r="F58" s="38">
        <f t="shared" si="1"/>
        <v>2.0628683693516559E-2</v>
      </c>
      <c r="G58" s="38">
        <f t="shared" si="2"/>
        <v>2.7504911591355707E-2</v>
      </c>
      <c r="H58" s="37">
        <f t="shared" si="28"/>
        <v>1.0999999999999999E-2</v>
      </c>
      <c r="I58" s="38">
        <f t="shared" si="29"/>
        <v>1.0999999999999999E-2</v>
      </c>
      <c r="J58" s="38">
        <f t="shared" si="3"/>
        <v>2.7695351137487556E-2</v>
      </c>
      <c r="K58" s="38">
        <f t="shared" si="4"/>
        <v>3.4619188921859667E-2</v>
      </c>
      <c r="L58" s="51">
        <f t="shared" si="30"/>
        <v>0.02</v>
      </c>
      <c r="M58" s="52">
        <f t="shared" si="31"/>
        <v>2.7E-2</v>
      </c>
      <c r="N58" s="52">
        <f t="shared" si="5"/>
        <v>1.8627450980392091E-2</v>
      </c>
      <c r="O58" s="52">
        <f t="shared" si="6"/>
        <v>1.8500486854917453E-2</v>
      </c>
      <c r="P58" s="51">
        <f t="shared" si="39"/>
        <v>2.7E-2</v>
      </c>
      <c r="Q58" s="52">
        <f t="shared" si="40"/>
        <v>3.5000000000000003E-2</v>
      </c>
      <c r="R58" s="52">
        <f t="shared" si="7"/>
        <v>1.1684518013632017E-2</v>
      </c>
      <c r="S58" s="52">
        <f t="shared" si="8"/>
        <v>1.0628019323671634E-2</v>
      </c>
      <c r="T58" s="74">
        <v>3.04E-2</v>
      </c>
      <c r="U58" s="75">
        <v>3.3399999999999999E-2</v>
      </c>
      <c r="V58" s="75">
        <v>1.4500000000000001E-2</v>
      </c>
      <c r="W58" s="73"/>
      <c r="X58" s="77">
        <v>3.0630000000000001E-2</v>
      </c>
      <c r="Y58" s="77">
        <v>3.3170000000000005E-2</v>
      </c>
      <c r="Z58" s="77">
        <v>3.4970000000000001E-2</v>
      </c>
      <c r="AA58" s="77">
        <v>4.2270000000000002E-2</v>
      </c>
      <c r="AB58" s="77">
        <v>4.231E-2</v>
      </c>
      <c r="AC58" s="77">
        <v>4.795E-2</v>
      </c>
      <c r="AE58" s="90">
        <f t="shared" si="9"/>
        <v>3.1748062499999952E-2</v>
      </c>
      <c r="AF58" s="90">
        <f t="shared" si="10"/>
        <v>3.3983922500000041E-2</v>
      </c>
      <c r="AG58" s="90">
        <f t="shared" si="11"/>
        <v>1.5459290000000125E-2</v>
      </c>
      <c r="AH58" s="90">
        <f t="shared" si="42"/>
        <v>1.3263487184565603E-2</v>
      </c>
      <c r="AI58" s="89"/>
      <c r="AJ58" s="95">
        <f t="shared" si="12"/>
        <v>3.235760249999986E-2</v>
      </c>
      <c r="AK58" s="95">
        <f t="shared" si="13"/>
        <v>3.3912744225000013E-2</v>
      </c>
      <c r="AL58" s="95">
        <f t="shared" si="14"/>
        <v>3.6883975625000121E-2</v>
      </c>
      <c r="AM58" s="95">
        <f t="shared" si="15"/>
        <v>4.2992412899999888E-2</v>
      </c>
      <c r="AN58" s="95">
        <f t="shared" si="16"/>
        <v>4.4054804099999956E-2</v>
      </c>
      <c r="AO58" s="95">
        <f t="shared" si="17"/>
        <v>4.8842256899999992E-2</v>
      </c>
      <c r="AP58" s="89"/>
      <c r="AQ58" s="90">
        <f t="shared" si="18"/>
        <v>4.5263731250002603E-3</v>
      </c>
      <c r="AR58" s="90">
        <f t="shared" si="19"/>
        <v>1.1697201600000096E-2</v>
      </c>
      <c r="AS58" s="90">
        <f t="shared" si="20"/>
        <v>9.0796686749998745E-3</v>
      </c>
      <c r="AT58" s="90">
        <f t="shared" si="21"/>
        <v>1.4929512674999978E-2</v>
      </c>
      <c r="AU58" s="90">
        <f t="shared" si="33"/>
        <v>6.9142590071752056E-3</v>
      </c>
      <c r="AV58" s="90">
        <f t="shared" si="34"/>
        <v>1.102766672699991E-2</v>
      </c>
      <c r="AW58" s="90">
        <f t="shared" si="35"/>
        <v>1.8242614630075371E-2</v>
      </c>
      <c r="AX58" s="97">
        <f t="shared" si="36"/>
        <v>1.8242614630075149E-2</v>
      </c>
      <c r="AY58" s="96"/>
      <c r="AZ58" s="90">
        <f t="shared" si="22"/>
        <v>3.8662321507175156E-2</v>
      </c>
      <c r="BA58" s="90">
        <f t="shared" si="23"/>
        <v>4.6129519226999996E-2</v>
      </c>
      <c r="BB58" s="90">
        <f t="shared" si="37"/>
        <v>1.1181960972556528E-2</v>
      </c>
      <c r="BC58" s="90">
        <f t="shared" si="38"/>
        <v>1.1181960972556361E-2</v>
      </c>
    </row>
    <row r="59" spans="1:56" x14ac:dyDescent="0.2">
      <c r="A59" s="6">
        <f t="shared" si="41"/>
        <v>45689</v>
      </c>
      <c r="B59" s="37">
        <f t="shared" si="24"/>
        <v>3.7999999999999999E-2</v>
      </c>
      <c r="C59" s="38">
        <f t="shared" si="25"/>
        <v>4.5999999999999999E-2</v>
      </c>
      <c r="D59" s="43">
        <f t="shared" si="26"/>
        <v>1.9E-2</v>
      </c>
      <c r="E59" s="44">
        <f t="shared" si="27"/>
        <v>1.9E-2</v>
      </c>
      <c r="F59" s="38">
        <f t="shared" si="1"/>
        <v>1.864573110893053E-2</v>
      </c>
      <c r="G59" s="38">
        <f t="shared" si="2"/>
        <v>2.6496565260059057E-2</v>
      </c>
      <c r="H59" s="37">
        <f t="shared" si="28"/>
        <v>1.2E-2</v>
      </c>
      <c r="I59" s="38">
        <f t="shared" si="29"/>
        <v>1.2E-2</v>
      </c>
      <c r="J59" s="38">
        <f t="shared" si="3"/>
        <v>2.5691699604743157E-2</v>
      </c>
      <c r="K59" s="38">
        <f t="shared" si="4"/>
        <v>3.359683794466406E-2</v>
      </c>
      <c r="L59" s="51">
        <f t="shared" si="30"/>
        <v>1.7999999999999999E-2</v>
      </c>
      <c r="M59" s="52">
        <f t="shared" si="31"/>
        <v>2.7E-2</v>
      </c>
      <c r="N59" s="52">
        <f t="shared" si="5"/>
        <v>1.9646365422396839E-2</v>
      </c>
      <c r="O59" s="52">
        <f t="shared" si="6"/>
        <v>1.8500486854917453E-2</v>
      </c>
      <c r="P59" s="51">
        <f t="shared" si="39"/>
        <v>2.5999999999999999E-2</v>
      </c>
      <c r="Q59" s="52">
        <f t="shared" si="40"/>
        <v>3.4000000000000002E-2</v>
      </c>
      <c r="R59" s="52">
        <f t="shared" si="7"/>
        <v>1.1695906432748648E-2</v>
      </c>
      <c r="S59" s="52">
        <f t="shared" si="8"/>
        <v>1.1605415860735047E-2</v>
      </c>
      <c r="T59" s="74">
        <v>2.8500000000000001E-2</v>
      </c>
      <c r="U59" s="75">
        <v>3.1800000000000002E-2</v>
      </c>
      <c r="V59" s="75">
        <v>1.3299999999999999E-2</v>
      </c>
      <c r="W59" s="73"/>
      <c r="X59" s="77">
        <v>2.8670000000000001E-2</v>
      </c>
      <c r="Y59" s="77">
        <v>3.1480000000000001E-2</v>
      </c>
      <c r="Z59" s="77">
        <v>3.3349999999999998E-2</v>
      </c>
      <c r="AA59" s="77">
        <v>4.0970000000000006E-2</v>
      </c>
      <c r="AB59" s="77">
        <v>4.1029999999999997E-2</v>
      </c>
      <c r="AC59" s="77">
        <v>4.6710000000000002E-2</v>
      </c>
      <c r="AE59" s="90">
        <f t="shared" si="9"/>
        <v>3.0631040000000276E-2</v>
      </c>
      <c r="AF59" s="90">
        <f t="shared" si="10"/>
        <v>3.3678889999999795E-2</v>
      </c>
      <c r="AG59" s="90">
        <f t="shared" si="11"/>
        <v>1.4552562500000032E-2</v>
      </c>
      <c r="AH59" s="90">
        <f t="shared" si="42"/>
        <v>1.1561107360952727E-2</v>
      </c>
      <c r="AI59" s="89"/>
      <c r="AJ59" s="95">
        <f t="shared" si="12"/>
        <v>3.0864549224999926E-2</v>
      </c>
      <c r="AK59" s="95">
        <f t="shared" si="13"/>
        <v>3.3445062225000211E-2</v>
      </c>
      <c r="AL59" s="95">
        <f t="shared" si="14"/>
        <v>3.5275725224999999E-2</v>
      </c>
      <c r="AM59" s="95">
        <f t="shared" si="15"/>
        <v>4.2716688224999855E-2</v>
      </c>
      <c r="AN59" s="95">
        <f t="shared" si="16"/>
        <v>4.2757534025000155E-2</v>
      </c>
      <c r="AO59" s="95">
        <f t="shared" si="17"/>
        <v>4.8524800625000086E-2</v>
      </c>
      <c r="AP59" s="89"/>
      <c r="AQ59" s="90">
        <f t="shared" si="18"/>
        <v>4.4111760000000722E-3</v>
      </c>
      <c r="AR59" s="90">
        <f t="shared" si="19"/>
        <v>1.1892984800000228E-2</v>
      </c>
      <c r="AS59" s="90">
        <f t="shared" si="20"/>
        <v>9.2716259999996442E-3</v>
      </c>
      <c r="AT59" s="90">
        <f t="shared" si="21"/>
        <v>1.5079738399999876E-2</v>
      </c>
      <c r="AU59" s="90">
        <f t="shared" si="33"/>
        <v>6.9026183304001249E-3</v>
      </c>
      <c r="AV59" s="90">
        <f t="shared" si="34"/>
        <v>1.1205727429199723E-2</v>
      </c>
      <c r="AW59" s="90">
        <f t="shared" si="35"/>
        <v>1.8851982841450621E-2</v>
      </c>
      <c r="AX59" s="97">
        <f t="shared" si="36"/>
        <v>1.8851982841450621E-2</v>
      </c>
      <c r="AY59" s="96"/>
      <c r="AZ59" s="90">
        <f t="shared" si="22"/>
        <v>3.7533658330400399E-2</v>
      </c>
      <c r="BA59" s="90">
        <f t="shared" si="23"/>
        <v>4.6408542429199277E-2</v>
      </c>
      <c r="BB59" s="90">
        <f t="shared" si="37"/>
        <v>1.1638987131087965E-2</v>
      </c>
      <c r="BC59" s="90">
        <f t="shared" si="38"/>
        <v>1.1638987131087965E-2</v>
      </c>
    </row>
    <row r="60" spans="1:56" x14ac:dyDescent="0.2">
      <c r="A60" s="6">
        <f t="shared" si="41"/>
        <v>45717</v>
      </c>
      <c r="B60" s="37">
        <f t="shared" si="24"/>
        <v>3.5999999999999997E-2</v>
      </c>
      <c r="C60" s="38">
        <f t="shared" si="25"/>
        <v>4.4999999999999998E-2</v>
      </c>
      <c r="D60" s="43">
        <f t="shared" si="26"/>
        <v>1.7999999999999999E-2</v>
      </c>
      <c r="E60" s="44">
        <f t="shared" si="27"/>
        <v>1.7999999999999999E-2</v>
      </c>
      <c r="F60" s="38">
        <f t="shared" si="1"/>
        <v>1.7681728880157177E-2</v>
      </c>
      <c r="G60" s="38">
        <f t="shared" si="2"/>
        <v>2.6522593320235766E-2</v>
      </c>
      <c r="H60" s="37">
        <f t="shared" si="28"/>
        <v>1.0999999999999999E-2</v>
      </c>
      <c r="I60" s="38">
        <f t="shared" si="29"/>
        <v>1.0999999999999999E-2</v>
      </c>
      <c r="J60" s="38">
        <f t="shared" si="3"/>
        <v>2.4727992087042683E-2</v>
      </c>
      <c r="K60" s="38">
        <f t="shared" si="4"/>
        <v>3.3630069238377969E-2</v>
      </c>
      <c r="L60" s="51">
        <f t="shared" si="30"/>
        <v>1.7000000000000001E-2</v>
      </c>
      <c r="M60" s="52">
        <f t="shared" si="31"/>
        <v>2.5999999999999999E-2</v>
      </c>
      <c r="N60" s="52">
        <f t="shared" si="5"/>
        <v>1.8682399213372891E-2</v>
      </c>
      <c r="O60" s="52">
        <f t="shared" si="6"/>
        <v>1.8518518518518379E-2</v>
      </c>
      <c r="P60" s="51">
        <f t="shared" si="39"/>
        <v>2.4E-2</v>
      </c>
      <c r="Q60" s="52">
        <f t="shared" si="40"/>
        <v>3.4000000000000002E-2</v>
      </c>
      <c r="R60" s="52">
        <f t="shared" si="7"/>
        <v>1.171875E-2</v>
      </c>
      <c r="S60" s="52">
        <f t="shared" si="8"/>
        <v>1.0638297872340274E-2</v>
      </c>
      <c r="T60" s="74">
        <v>2.93E-2</v>
      </c>
      <c r="U60" s="75">
        <v>3.3599999999999998E-2</v>
      </c>
      <c r="V60" s="75">
        <v>1.49E-2</v>
      </c>
      <c r="W60" s="73"/>
      <c r="X60" s="77">
        <v>2.9830000000000002E-2</v>
      </c>
      <c r="Y60" s="77">
        <v>3.3119999999999997E-2</v>
      </c>
      <c r="Z60" s="77">
        <v>3.4329999999999999E-2</v>
      </c>
      <c r="AA60" s="77">
        <v>4.301E-2</v>
      </c>
      <c r="AB60" s="77">
        <v>4.2360000000000002E-2</v>
      </c>
      <c r="AC60" s="77">
        <v>4.829E-2</v>
      </c>
      <c r="AE60" s="90">
        <f t="shared" si="9"/>
        <v>2.8703062500000209E-2</v>
      </c>
      <c r="AF60" s="90">
        <f t="shared" si="10"/>
        <v>3.2052810000000154E-2</v>
      </c>
      <c r="AG60" s="90">
        <f t="shared" si="11"/>
        <v>1.3344222500000003E-2</v>
      </c>
      <c r="AH60" s="90">
        <f t="shared" si="42"/>
        <v>1.0055197710698183E-2</v>
      </c>
      <c r="AI60" s="89"/>
      <c r="AJ60" s="95">
        <f t="shared" si="12"/>
        <v>2.8875492225000077E-2</v>
      </c>
      <c r="AK60" s="95">
        <f t="shared" si="13"/>
        <v>3.1727747600000189E-2</v>
      </c>
      <c r="AL60" s="95">
        <f t="shared" si="14"/>
        <v>3.3628055624999931E-2</v>
      </c>
      <c r="AM60" s="95">
        <f t="shared" si="15"/>
        <v>4.1389635225000276E-2</v>
      </c>
      <c r="AN60" s="95">
        <f t="shared" si="16"/>
        <v>4.1450865225000078E-2</v>
      </c>
      <c r="AO60" s="95">
        <f t="shared" si="17"/>
        <v>4.7255456025000031E-2</v>
      </c>
      <c r="AP60" s="89"/>
      <c r="AQ60" s="90">
        <f t="shared" si="18"/>
        <v>4.752563399999854E-3</v>
      </c>
      <c r="AR60" s="90">
        <f t="shared" si="19"/>
        <v>1.2575373000000001E-2</v>
      </c>
      <c r="AS60" s="90">
        <f t="shared" si="20"/>
        <v>9.6618876250000874E-3</v>
      </c>
      <c r="AT60" s="90">
        <f t="shared" si="21"/>
        <v>1.5527708424999842E-2</v>
      </c>
      <c r="AU60" s="90">
        <f t="shared" si="33"/>
        <v>7.3575589967999032E-3</v>
      </c>
      <c r="AV60" s="90">
        <f t="shared" si="34"/>
        <v>1.1615205951400007E-2</v>
      </c>
      <c r="AW60" s="90">
        <f t="shared" si="35"/>
        <v>1.846222348201132E-2</v>
      </c>
      <c r="AX60" s="97">
        <f t="shared" si="36"/>
        <v>1.8462223482011542E-2</v>
      </c>
      <c r="AY60" s="96"/>
      <c r="AZ60" s="90">
        <f t="shared" si="22"/>
        <v>3.6060621496800116E-2</v>
      </c>
      <c r="BA60" s="90">
        <f t="shared" si="23"/>
        <v>4.534288970140013E-2</v>
      </c>
      <c r="BB60" s="90">
        <f t="shared" si="37"/>
        <v>1.1346667611508489E-2</v>
      </c>
      <c r="BC60" s="90">
        <f t="shared" si="38"/>
        <v>1.1346667611508656E-2</v>
      </c>
    </row>
    <row r="61" spans="1:56" x14ac:dyDescent="0.2">
      <c r="A61" s="6">
        <f t="shared" si="41"/>
        <v>45748</v>
      </c>
      <c r="B61" s="37">
        <f t="shared" si="24"/>
        <v>3.6999999999999998E-2</v>
      </c>
      <c r="C61" s="38">
        <f t="shared" si="25"/>
        <v>4.8000000000000001E-2</v>
      </c>
      <c r="D61" s="43">
        <f t="shared" si="26"/>
        <v>1.9E-2</v>
      </c>
      <c r="E61" s="44">
        <f t="shared" si="27"/>
        <v>1.9E-2</v>
      </c>
      <c r="F61" s="38">
        <f t="shared" si="1"/>
        <v>1.7664376840039298E-2</v>
      </c>
      <c r="G61" s="38">
        <f t="shared" si="2"/>
        <v>2.8459273797841078E-2</v>
      </c>
      <c r="H61" s="37">
        <f t="shared" si="28"/>
        <v>1.0999999999999999E-2</v>
      </c>
      <c r="I61" s="38">
        <f t="shared" si="29"/>
        <v>1.0999999999999999E-2</v>
      </c>
      <c r="J61" s="38">
        <f t="shared" si="3"/>
        <v>2.5717111770524159E-2</v>
      </c>
      <c r="K61" s="38">
        <f t="shared" si="4"/>
        <v>3.6597428288823064E-2</v>
      </c>
      <c r="L61" s="51">
        <f t="shared" si="30"/>
        <v>1.7999999999999999E-2</v>
      </c>
      <c r="M61" s="52">
        <f t="shared" si="31"/>
        <v>2.9000000000000001E-2</v>
      </c>
      <c r="N61" s="52">
        <f t="shared" si="5"/>
        <v>1.8664047151276897E-2</v>
      </c>
      <c r="O61" s="52">
        <f t="shared" si="6"/>
        <v>1.846452866861048E-2</v>
      </c>
      <c r="P61" s="51">
        <f t="shared" si="39"/>
        <v>2.5000000000000001E-2</v>
      </c>
      <c r="Q61" s="52">
        <f t="shared" si="40"/>
        <v>3.5999999999999997E-2</v>
      </c>
      <c r="R61" s="52">
        <f t="shared" si="7"/>
        <v>1.1707317073170742E-2</v>
      </c>
      <c r="S61" s="52">
        <f t="shared" si="8"/>
        <v>1.158301158301156E-2</v>
      </c>
      <c r="T61" s="74">
        <v>2.8500000000000001E-2</v>
      </c>
      <c r="U61" s="75">
        <v>3.4200000000000001E-2</v>
      </c>
      <c r="V61" s="75">
        <v>1.6E-2</v>
      </c>
      <c r="W61" s="73"/>
      <c r="X61" s="77">
        <v>2.9060000000000002E-2</v>
      </c>
      <c r="Y61" s="77">
        <v>3.3460000000000004E-2</v>
      </c>
      <c r="Z61" s="77">
        <v>3.3599999999999998E-2</v>
      </c>
      <c r="AA61" s="77">
        <v>4.335E-2</v>
      </c>
      <c r="AB61" s="77">
        <v>4.224E-2</v>
      </c>
      <c r="AC61" s="77">
        <v>4.8719999999999999E-2</v>
      </c>
      <c r="AE61" s="90">
        <f t="shared" si="9"/>
        <v>2.9514622500000032E-2</v>
      </c>
      <c r="AF61" s="90">
        <f t="shared" si="10"/>
        <v>3.3882239999999841E-2</v>
      </c>
      <c r="AG61" s="90">
        <f t="shared" si="11"/>
        <v>1.4955502499999884E-2</v>
      </c>
      <c r="AH61" s="90">
        <f t="shared" si="42"/>
        <v>1.0667840672633488E-2</v>
      </c>
      <c r="AI61" s="89"/>
      <c r="AJ61" s="95">
        <f t="shared" si="12"/>
        <v>3.0052457225000051E-2</v>
      </c>
      <c r="AK61" s="95">
        <f t="shared" si="13"/>
        <v>3.3394233599999712E-2</v>
      </c>
      <c r="AL61" s="95">
        <f t="shared" si="14"/>
        <v>3.4624637225000088E-2</v>
      </c>
      <c r="AM61" s="95">
        <f t="shared" si="15"/>
        <v>4.347246502500024E-2</v>
      </c>
      <c r="AN61" s="95">
        <f t="shared" si="16"/>
        <v>4.2808592399999901E-2</v>
      </c>
      <c r="AO61" s="95">
        <f t="shared" si="17"/>
        <v>4.8872981025000151E-2</v>
      </c>
      <c r="AP61" s="89"/>
      <c r="AQ61" s="90">
        <f t="shared" si="18"/>
        <v>4.5721800000000368E-3</v>
      </c>
      <c r="AR61" s="90">
        <f t="shared" si="19"/>
        <v>1.275613517499985E-2</v>
      </c>
      <c r="AS61" s="90">
        <f t="shared" si="20"/>
        <v>1.0078231425000528E-2</v>
      </c>
      <c r="AT61" s="90">
        <f t="shared" si="21"/>
        <v>1.5478747425000439E-2</v>
      </c>
      <c r="AU61" s="90">
        <f t="shared" si="33"/>
        <v>7.297437073274975E-3</v>
      </c>
      <c r="AV61" s="90">
        <f t="shared" si="34"/>
        <v>1.1876603253000498E-2</v>
      </c>
      <c r="AW61" s="90">
        <f t="shared" si="35"/>
        <v>1.8647849539590977E-2</v>
      </c>
      <c r="AX61" s="97">
        <f t="shared" si="36"/>
        <v>1.8647849539590977E-2</v>
      </c>
      <c r="AY61" s="96"/>
      <c r="AZ61" s="90">
        <f t="shared" si="22"/>
        <v>3.6812059573275005E-2</v>
      </c>
      <c r="BA61" s="90">
        <f t="shared" si="23"/>
        <v>4.7942652003000241E-2</v>
      </c>
      <c r="BB61" s="90">
        <f t="shared" si="37"/>
        <v>1.1485887154693232E-2</v>
      </c>
      <c r="BC61" s="90">
        <f t="shared" si="38"/>
        <v>1.1485887154693232E-2</v>
      </c>
    </row>
    <row r="62" spans="1:56" x14ac:dyDescent="0.2">
      <c r="A62" s="6">
        <f t="shared" si="41"/>
        <v>45778</v>
      </c>
      <c r="B62" s="37">
        <f t="shared" si="24"/>
        <v>3.5999999999999997E-2</v>
      </c>
      <c r="C62" s="38">
        <f t="shared" si="25"/>
        <v>4.9000000000000002E-2</v>
      </c>
      <c r="D62" s="43">
        <f t="shared" si="26"/>
        <v>1.7999999999999999E-2</v>
      </c>
      <c r="E62" s="44">
        <f t="shared" si="27"/>
        <v>1.7999999999999999E-2</v>
      </c>
      <c r="F62" s="38">
        <f t="shared" si="1"/>
        <v>1.7681728880157177E-2</v>
      </c>
      <c r="G62" s="38">
        <f t="shared" si="2"/>
        <v>3.0451866404715089E-2</v>
      </c>
      <c r="H62" s="37">
        <f t="shared" si="28"/>
        <v>1.0999999999999999E-2</v>
      </c>
      <c r="I62" s="38">
        <f t="shared" si="29"/>
        <v>1.0999999999999999E-2</v>
      </c>
      <c r="J62" s="38">
        <f t="shared" si="3"/>
        <v>2.4727992087042683E-2</v>
      </c>
      <c r="K62" s="38">
        <f t="shared" si="4"/>
        <v>3.7586547972304762E-2</v>
      </c>
      <c r="L62" s="51">
        <f t="shared" ref="L62:L67" si="43">ROUND((1+AZ62)/(1+AW62)-1,3)</f>
        <v>1.7999999999999999E-2</v>
      </c>
      <c r="M62" s="52">
        <f t="shared" si="31"/>
        <v>3.1E-2</v>
      </c>
      <c r="N62" s="52">
        <f t="shared" si="5"/>
        <v>1.7681728880157177E-2</v>
      </c>
      <c r="O62" s="52">
        <f t="shared" si="6"/>
        <v>1.7458777885547949E-2</v>
      </c>
      <c r="P62" s="51">
        <f t="shared" si="39"/>
        <v>2.5000000000000001E-2</v>
      </c>
      <c r="Q62" s="52">
        <f t="shared" si="40"/>
        <v>3.7999999999999999E-2</v>
      </c>
      <c r="R62" s="52">
        <f t="shared" si="7"/>
        <v>1.073170731707318E-2</v>
      </c>
      <c r="S62" s="52">
        <f t="shared" si="8"/>
        <v>1.0597302504816941E-2</v>
      </c>
      <c r="T62" s="74">
        <v>3.0300000000000001E-2</v>
      </c>
      <c r="U62" s="75">
        <v>3.5400000000000001E-2</v>
      </c>
      <c r="V62" s="75">
        <v>1.66E-2</v>
      </c>
      <c r="W62" s="73"/>
      <c r="X62" s="77">
        <v>3.0779999999999998E-2</v>
      </c>
      <c r="Y62" s="77">
        <v>3.4639999999999997E-2</v>
      </c>
      <c r="Z62" s="77">
        <v>3.4970000000000001E-2</v>
      </c>
      <c r="AA62" s="77">
        <v>4.3920000000000001E-2</v>
      </c>
      <c r="AB62" s="77">
        <v>4.2709999999999998E-2</v>
      </c>
      <c r="AC62" s="77">
        <v>4.888E-2</v>
      </c>
      <c r="AE62" s="90">
        <f t="shared" si="9"/>
        <v>2.8703062500000209E-2</v>
      </c>
      <c r="AF62" s="90">
        <f t="shared" si="10"/>
        <v>3.4492409999999696E-2</v>
      </c>
      <c r="AG62" s="90">
        <f t="shared" si="11"/>
        <v>1.6064000000000078E-2</v>
      </c>
      <c r="AH62" s="90">
        <f t="shared" si="42"/>
        <v>1.0377783724870859E-2</v>
      </c>
      <c r="AI62" s="89"/>
      <c r="AJ62" s="95">
        <f t="shared" si="12"/>
        <v>2.9271120899999836E-2</v>
      </c>
      <c r="AK62" s="95">
        <f t="shared" si="13"/>
        <v>3.3739892899999901E-2</v>
      </c>
      <c r="AL62" s="95">
        <f t="shared" si="14"/>
        <v>3.3882239999999841E-2</v>
      </c>
      <c r="AM62" s="95">
        <f t="shared" si="15"/>
        <v>4.3819805625000319E-2</v>
      </c>
      <c r="AN62" s="95">
        <f t="shared" si="16"/>
        <v>4.2686054400000062E-2</v>
      </c>
      <c r="AO62" s="95">
        <f t="shared" si="17"/>
        <v>4.9313409599999858E-2</v>
      </c>
      <c r="AP62" s="89"/>
      <c r="AQ62" s="90">
        <f t="shared" si="18"/>
        <v>4.6111191000000051E-3</v>
      </c>
      <c r="AR62" s="90">
        <f t="shared" si="19"/>
        <v>1.3414933500000226E-2</v>
      </c>
      <c r="AS62" s="90">
        <f t="shared" si="20"/>
        <v>1.0079912725000417E-2</v>
      </c>
      <c r="AT62" s="90">
        <f t="shared" si="21"/>
        <v>1.5573516699999956E-2</v>
      </c>
      <c r="AU62" s="90">
        <f t="shared" si="33"/>
        <v>7.5427892952000791E-3</v>
      </c>
      <c r="AV62" s="90">
        <f t="shared" si="34"/>
        <v>1.1909282848675264E-2</v>
      </c>
      <c r="AW62" s="90">
        <f t="shared" si="35"/>
        <v>1.8137056327160339E-2</v>
      </c>
      <c r="AX62" s="97">
        <f t="shared" si="36"/>
        <v>1.8137056327160117E-2</v>
      </c>
      <c r="AY62" s="96"/>
      <c r="AZ62" s="90">
        <f t="shared" si="22"/>
        <v>3.624585179520029E-2</v>
      </c>
      <c r="BA62" s="90">
        <f t="shared" si="23"/>
        <v>4.9296366598674701E-2</v>
      </c>
      <c r="BB62" s="90">
        <f t="shared" si="37"/>
        <v>1.1102792245370254E-2</v>
      </c>
      <c r="BC62" s="90">
        <f t="shared" si="38"/>
        <v>1.1102792245370087E-2</v>
      </c>
    </row>
    <row r="63" spans="1:56" x14ac:dyDescent="0.2">
      <c r="A63" s="6">
        <f t="shared" si="41"/>
        <v>45809</v>
      </c>
      <c r="B63" s="37">
        <f t="shared" ref="B63" si="44">ROUND(AZ63,3)</f>
        <v>3.6999999999999998E-2</v>
      </c>
      <c r="C63" s="38">
        <f t="shared" ref="C63" si="45">ROUND(BA63,3)</f>
        <v>4.9000000000000002E-2</v>
      </c>
      <c r="D63" s="43">
        <f t="shared" ref="D63" si="46">ROUND(AW63,3)</f>
        <v>1.9E-2</v>
      </c>
      <c r="E63" s="44">
        <f t="shared" ref="E63" si="47">ROUND(AX63,3)</f>
        <v>1.9E-2</v>
      </c>
      <c r="F63" s="38">
        <f t="shared" ref="F63" si="48">(1+B63)/(1+D63)-1</f>
        <v>1.7664376840039298E-2</v>
      </c>
      <c r="G63" s="38">
        <f t="shared" ref="G63" si="49">(1+C63)/(1+E63)-1</f>
        <v>2.9440628066732089E-2</v>
      </c>
      <c r="H63" s="37">
        <f t="shared" ref="H63" si="50">ROUND(BB63,3)</f>
        <v>1.2E-2</v>
      </c>
      <c r="I63" s="38">
        <f t="shared" ref="I63" si="51">ROUND(BC63,3)</f>
        <v>1.2E-2</v>
      </c>
      <c r="J63" s="38">
        <f t="shared" ref="J63" si="52">(1+B63)/(1+H63)-1</f>
        <v>2.4703557312252933E-2</v>
      </c>
      <c r="K63" s="38">
        <f t="shared" ref="K63" si="53">(1+C63)/(1+I63)-1</f>
        <v>3.6561264822134287E-2</v>
      </c>
      <c r="L63" s="51">
        <f t="shared" si="43"/>
        <v>1.7999999999999999E-2</v>
      </c>
      <c r="M63" s="52">
        <f t="shared" ref="M63" si="54">ROUND((1+BA63)/(1+AX63)-1,3)</f>
        <v>0.03</v>
      </c>
      <c r="N63" s="52">
        <f t="shared" ref="N63" si="55">(1+B63)/(1+L63)-1</f>
        <v>1.8664047151276897E-2</v>
      </c>
      <c r="O63" s="52">
        <f t="shared" ref="O63" si="56">(1+C63)/(1+M63)-1</f>
        <v>1.844660194174752E-2</v>
      </c>
      <c r="P63" s="51">
        <f t="shared" ref="P63" si="57">ROUND((1+AZ63)/(1+BB63)-1,3)</f>
        <v>2.5999999999999999E-2</v>
      </c>
      <c r="Q63" s="52">
        <f t="shared" ref="Q63" si="58">ROUND((1+BA63)/(1+BC63)-1,3)</f>
        <v>3.6999999999999998E-2</v>
      </c>
      <c r="R63" s="52">
        <f t="shared" ref="R63" si="59">(1+B63)/(1+P63)-1</f>
        <v>1.0721247563352687E-2</v>
      </c>
      <c r="S63" s="52">
        <f t="shared" ref="S63" si="60">(1+C63)/(1+Q63)-1</f>
        <v>1.1571841851494735E-2</v>
      </c>
      <c r="T63" s="74">
        <v>3.0800000000000001E-2</v>
      </c>
      <c r="U63" s="75">
        <v>3.6299999999999999E-2</v>
      </c>
      <c r="V63" s="75">
        <v>1.72E-2</v>
      </c>
      <c r="W63" s="73"/>
      <c r="X63" s="77">
        <v>3.1809999999999998E-2</v>
      </c>
      <c r="Y63" s="77">
        <v>3.6119999999999999E-2</v>
      </c>
      <c r="Z63" s="77">
        <v>3.6229999999999998E-2</v>
      </c>
      <c r="AA63" s="77">
        <v>4.4970000000000003E-2</v>
      </c>
      <c r="AB63" s="77">
        <v>4.3130000000000002E-2</v>
      </c>
      <c r="AC63" s="77">
        <v>4.9259999999999998E-2</v>
      </c>
      <c r="AE63" s="90">
        <f t="shared" ref="AE63" si="61">(((1+(T62/2))^2)-1)</f>
        <v>3.0529522499999961E-2</v>
      </c>
      <c r="AF63" s="90">
        <f t="shared" ref="AF63" si="62">(((1+(U62/2))^2)-1)</f>
        <v>3.571329000000012E-2</v>
      </c>
      <c r="AG63" s="90">
        <f t="shared" ref="AG63" si="63">(((1+(V62/2))^2)-1)</f>
        <v>1.6668890000000047E-2</v>
      </c>
      <c r="AH63" s="90">
        <f t="shared" ref="AH63" si="64">((1+AG63)*(1+AE63)/(1+AF63))-1</f>
        <v>1.1580440135420922E-2</v>
      </c>
      <c r="AI63" s="89"/>
      <c r="AJ63" s="95">
        <f t="shared" ref="AJ63" si="65">(1+(X62/2))^2-1</f>
        <v>3.1016852100000047E-2</v>
      </c>
      <c r="AK63" s="95">
        <f t="shared" ref="AK63" si="66">(1+(Y62/2))^2-1</f>
        <v>3.4939982400000069E-2</v>
      </c>
      <c r="AL63" s="95">
        <f t="shared" ref="AL63" si="67">(1+(Z62/2))^2-1</f>
        <v>3.5275725224999999E-2</v>
      </c>
      <c r="AM63" s="95">
        <f t="shared" ref="AM63" si="68">(1+(AA62/2))^2-1</f>
        <v>4.4402241600000059E-2</v>
      </c>
      <c r="AN63" s="95">
        <f t="shared" ref="AN63" si="69">(1+(AB62/2))^2-1</f>
        <v>4.3166036025000132E-2</v>
      </c>
      <c r="AO63" s="95">
        <f t="shared" ref="AO63" si="70">(1+(AC62/2))^2-1</f>
        <v>4.9477313599999961E-2</v>
      </c>
      <c r="AP63" s="89"/>
      <c r="AQ63" s="90">
        <f t="shared" ref="AQ63" si="71">MAX(AL63-AJ63,0)</f>
        <v>4.2588731249999512E-3</v>
      </c>
      <c r="AR63" s="90">
        <f t="shared" ref="AR63" si="72">MAX(AN63-AJ63,0)</f>
        <v>1.2149183925000084E-2</v>
      </c>
      <c r="AS63" s="90">
        <f t="shared" ref="AS63" si="73">MAX(AM63-AK63,0)</f>
        <v>9.4622591999999894E-3</v>
      </c>
      <c r="AT63" s="90">
        <f t="shared" ref="AT63" si="74">MAX(AO63-AK63,0)</f>
        <v>1.4537331199999892E-2</v>
      </c>
      <c r="AU63" s="90">
        <f t="shared" ref="AU63" si="75">MIN(0.015,((0.667*AQ63)+(0.333*AR63)))</f>
        <v>6.8863466213999955E-3</v>
      </c>
      <c r="AV63" s="90">
        <f t="shared" ref="AV63" si="76">MIN(0.015,((0.667*AS63)+(0.333*AT63)))</f>
        <v>1.1152258175999958E-2</v>
      </c>
      <c r="AW63" s="90">
        <f t="shared" ref="AW63" si="77">(1+AE63)/(1+AH63)-1</f>
        <v>1.8732155756236546E-2</v>
      </c>
      <c r="AX63" s="97">
        <f t="shared" ref="AX63" si="78">(1+AF63+0.5*(AF63-AE63))/(1+AG63+0.5*(AG63-AH63))-1</f>
        <v>1.8732155756236546E-2</v>
      </c>
      <c r="AY63" s="96"/>
      <c r="AZ63" s="90">
        <f t="shared" ref="AZ63" si="79">MAX(AE63+AU63,0)</f>
        <v>3.7415869121399957E-2</v>
      </c>
      <c r="BA63" s="90">
        <f t="shared" ref="BA63" si="80">MAX(AF63 +(0.5*(AF63-AE63)) + AV63,0)</f>
        <v>4.9457431926000155E-2</v>
      </c>
      <c r="BB63" s="90">
        <f t="shared" ref="BB63" si="81">MAX(AW63*$BC$13-$BC$14,0)</f>
        <v>1.1549116817177409E-2</v>
      </c>
      <c r="BC63" s="90">
        <f t="shared" ref="BC63" si="82">MAX(AX63*$BC$13-$BC$14,0)</f>
        <v>1.1549116817177409E-2</v>
      </c>
    </row>
    <row r="64" spans="1:56" x14ac:dyDescent="0.2">
      <c r="A64" s="6">
        <f t="shared" si="41"/>
        <v>45839</v>
      </c>
      <c r="B64" s="37">
        <f t="shared" ref="B64" si="83">ROUND(AZ64,3)</f>
        <v>3.7999999999999999E-2</v>
      </c>
      <c r="C64" s="38">
        <f t="shared" ref="C64" si="84">ROUND(BA64,3)</f>
        <v>0.05</v>
      </c>
      <c r="D64" s="43">
        <f t="shared" ref="D64" si="85">ROUND(AW64,3)</f>
        <v>1.9E-2</v>
      </c>
      <c r="E64" s="44">
        <f t="shared" ref="E64" si="86">ROUND(AX64,3)</f>
        <v>1.9E-2</v>
      </c>
      <c r="F64" s="38">
        <f t="shared" ref="F64" si="87">(1+B64)/(1+D64)-1</f>
        <v>1.864573110893053E-2</v>
      </c>
      <c r="G64" s="38">
        <f t="shared" ref="G64" si="88">(1+C64)/(1+E64)-1</f>
        <v>3.0421982335623321E-2</v>
      </c>
      <c r="H64" s="37">
        <f t="shared" ref="H64" si="89">ROUND(BB64,3)</f>
        <v>1.2E-2</v>
      </c>
      <c r="I64" s="38">
        <f t="shared" ref="I64" si="90">ROUND(BC64,3)</f>
        <v>1.2E-2</v>
      </c>
      <c r="J64" s="38">
        <f t="shared" ref="J64" si="91">(1+B64)/(1+H64)-1</f>
        <v>2.5691699604743157E-2</v>
      </c>
      <c r="K64" s="38">
        <f t="shared" ref="K64" si="92">(1+C64)/(1+I64)-1</f>
        <v>3.7549407114624511E-2</v>
      </c>
      <c r="L64" s="51">
        <f t="shared" si="43"/>
        <v>1.7999999999999999E-2</v>
      </c>
      <c r="M64" s="52">
        <f t="shared" ref="M64" si="93">ROUND((1+BA64)/(1+AX64)-1,3)</f>
        <v>0.03</v>
      </c>
      <c r="N64" s="52">
        <f t="shared" ref="N64" si="94">(1+B64)/(1+L64)-1</f>
        <v>1.9646365422396839E-2</v>
      </c>
      <c r="O64" s="52">
        <f t="shared" ref="O64" si="95">(1+C64)/(1+M64)-1</f>
        <v>1.9417475728155331E-2</v>
      </c>
      <c r="P64" s="51">
        <f t="shared" ref="P64" si="96">ROUND((1+AZ64)/(1+BB64)-1,3)</f>
        <v>2.5999999999999999E-2</v>
      </c>
      <c r="Q64" s="52">
        <f t="shared" ref="Q64" si="97">ROUND((1+BA64)/(1+BC64)-1,3)</f>
        <v>3.7999999999999999E-2</v>
      </c>
      <c r="R64" s="52">
        <f t="shared" ref="R64" si="98">(1+B64)/(1+P64)-1</f>
        <v>1.1695906432748648E-2</v>
      </c>
      <c r="S64" s="52">
        <f t="shared" ref="S64" si="99">(1+C64)/(1+Q64)-1</f>
        <v>1.1560693641618602E-2</v>
      </c>
      <c r="T64" s="74">
        <v>3.2399999999999998E-2</v>
      </c>
      <c r="U64" s="75">
        <v>3.7999999999999999E-2</v>
      </c>
      <c r="V64" s="75">
        <v>1.7999999999999999E-2</v>
      </c>
      <c r="W64" s="73"/>
      <c r="X64" s="77">
        <v>3.32E-2</v>
      </c>
      <c r="Y64" s="77">
        <v>3.7670000000000002E-2</v>
      </c>
      <c r="Z64" s="77">
        <v>3.7220000000000003E-2</v>
      </c>
      <c r="AA64" s="77">
        <v>4.623E-2</v>
      </c>
      <c r="AB64" s="77">
        <v>4.3450000000000003E-2</v>
      </c>
      <c r="AC64" s="77">
        <v>4.9889999999999997E-2</v>
      </c>
      <c r="AE64" s="90">
        <f t="shared" ref="AE64" si="100">(((1+(T63/2))^2)-1)</f>
        <v>3.1037160000000119E-2</v>
      </c>
      <c r="AF64" s="90">
        <f t="shared" ref="AF64" si="101">(((1+(U63/2))^2)-1)</f>
        <v>3.6629422499999675E-2</v>
      </c>
      <c r="AG64" s="90">
        <f t="shared" ref="AG64" si="102">(((1+(V63/2))^2)-1)</f>
        <v>1.7273959999999811E-2</v>
      </c>
      <c r="AH64" s="90">
        <f t="shared" ref="AH64" si="103">((1+AG64)*(1+AE64)/(1+AF64))-1</f>
        <v>1.1786113624759453E-2</v>
      </c>
      <c r="AI64" s="89"/>
      <c r="AJ64" s="95">
        <f t="shared" ref="AJ64" si="104">(1+(X63/2))^2-1</f>
        <v>3.2062969025000054E-2</v>
      </c>
      <c r="AK64" s="95">
        <f t="shared" ref="AK64" si="105">(1+(Y63/2))^2-1</f>
        <v>3.644616359999997E-2</v>
      </c>
      <c r="AL64" s="95">
        <f t="shared" ref="AL64" si="106">(1+(Z63/2))^2-1</f>
        <v>3.6558153225000112E-2</v>
      </c>
      <c r="AM64" s="95">
        <f t="shared" ref="AM64" si="107">(1+(AA63/2))^2-1</f>
        <v>4.5475575225000231E-2</v>
      </c>
      <c r="AN64" s="95">
        <f t="shared" ref="AN64" si="108">(1+(AB63/2))^2-1</f>
        <v>4.3595049225000126E-2</v>
      </c>
      <c r="AO64" s="95">
        <f t="shared" ref="AO64" si="109">(1+(AC63/2))^2-1</f>
        <v>4.9866636899999817E-2</v>
      </c>
      <c r="AP64" s="89"/>
      <c r="AQ64" s="90">
        <f t="shared" ref="AQ64" si="110">MAX(AL64-AJ64,0)</f>
        <v>4.4951842000000575E-3</v>
      </c>
      <c r="AR64" s="90">
        <f t="shared" ref="AR64" si="111">MAX(AN64-AJ64,0)</f>
        <v>1.1532080200000072E-2</v>
      </c>
      <c r="AS64" s="90">
        <f t="shared" ref="AS64" si="112">MAX(AM64-AK64,0)</f>
        <v>9.029411625000261E-3</v>
      </c>
      <c r="AT64" s="90">
        <f t="shared" ref="AT64" si="113">MAX(AO64-AK64,0)</f>
        <v>1.3420473299999847E-2</v>
      </c>
      <c r="AU64" s="90">
        <f t="shared" ref="AU64" si="114">MIN(0.015,((0.667*AQ64)+(0.333*AR64)))</f>
        <v>6.8384705680000629E-3</v>
      </c>
      <c r="AV64" s="90">
        <f t="shared" ref="AV64" si="115">MIN(0.015,((0.667*AS64)+(0.333*AT64)))</f>
        <v>1.0491635162775122E-2</v>
      </c>
      <c r="AW64" s="90">
        <f t="shared" ref="AW64" si="116">(1+AE64)/(1+AH64)-1</f>
        <v>1.9026794414358061E-2</v>
      </c>
      <c r="AX64" s="97">
        <f t="shared" ref="AX64" si="117">(1+AF64+0.5*(AF64-AE64))/(1+AG64+0.5*(AG64-AH64))-1</f>
        <v>1.9026794414357839E-2</v>
      </c>
      <c r="AY64" s="96"/>
      <c r="AZ64" s="90">
        <f t="shared" ref="AZ64" si="118">MAX(AE64+AU64,0)</f>
        <v>3.7875630568000182E-2</v>
      </c>
      <c r="BA64" s="90">
        <f t="shared" ref="BA64" si="119">MAX(AF64 +(0.5*(AF64-AE64)) + AV64,0)</f>
        <v>4.9917188912774579E-2</v>
      </c>
      <c r="BB64" s="90">
        <f t="shared" ref="BB64" si="120">MAX(AW64*$BC$13-$BC$14,0)</f>
        <v>1.1770095810768546E-2</v>
      </c>
      <c r="BC64" s="90">
        <f t="shared" ref="BC64" si="121">MAX(AX64*$BC$13-$BC$14,0)</f>
        <v>1.1770095810768379E-2</v>
      </c>
    </row>
    <row r="65" spans="1:55" x14ac:dyDescent="0.2">
      <c r="A65" s="6">
        <f t="shared" si="41"/>
        <v>45870</v>
      </c>
      <c r="B65" s="37">
        <f t="shared" ref="B65" si="122">ROUND(AZ65,3)</f>
        <v>3.9E-2</v>
      </c>
      <c r="C65" s="38">
        <f t="shared" ref="C65" si="123">ROUND(BA65,3)</f>
        <v>5.0999999999999997E-2</v>
      </c>
      <c r="D65" s="43">
        <f t="shared" ref="D65" si="124">ROUND(AW65,3)</f>
        <v>0.02</v>
      </c>
      <c r="E65" s="44">
        <f t="shared" ref="E65" si="125">ROUND(AX65,3)</f>
        <v>0.02</v>
      </c>
      <c r="F65" s="38">
        <f t="shared" ref="F65" si="126">(1+B65)/(1+D65)-1</f>
        <v>1.8627450980392091E-2</v>
      </c>
      <c r="G65" s="38">
        <f t="shared" ref="G65" si="127">(1+C65)/(1+E65)-1</f>
        <v>3.039215686274499E-2</v>
      </c>
      <c r="H65" s="37">
        <f t="shared" ref="H65" si="128">ROUND(BB65,3)</f>
        <v>1.2E-2</v>
      </c>
      <c r="I65" s="38">
        <f t="shared" ref="I65" si="129">ROUND(BC65,3)</f>
        <v>1.2E-2</v>
      </c>
      <c r="J65" s="38">
        <f t="shared" ref="J65" si="130">(1+B65)/(1+H65)-1</f>
        <v>2.6679841897233159E-2</v>
      </c>
      <c r="K65" s="38">
        <f t="shared" ref="K65" si="131">(1+C65)/(1+I65)-1</f>
        <v>3.8537549407114513E-2</v>
      </c>
      <c r="L65" s="51">
        <f t="shared" si="43"/>
        <v>1.9E-2</v>
      </c>
      <c r="M65" s="52">
        <f t="shared" ref="M65" si="132">ROUND((1+BA65)/(1+AX65)-1,3)</f>
        <v>3.1E-2</v>
      </c>
      <c r="N65" s="52">
        <f t="shared" ref="N65" si="133">(1+B65)/(1+L65)-1</f>
        <v>1.9627085377821318E-2</v>
      </c>
      <c r="O65" s="52">
        <f t="shared" ref="O65" si="134">(1+C65)/(1+M65)-1</f>
        <v>1.9398642095053376E-2</v>
      </c>
      <c r="P65" s="51">
        <f t="shared" ref="P65" si="135">ROUND((1+AZ65)/(1+BB65)-1,3)</f>
        <v>2.5999999999999999E-2</v>
      </c>
      <c r="Q65" s="52">
        <f t="shared" ref="Q65" si="136">ROUND((1+BA65)/(1+BC65)-1,3)</f>
        <v>3.7999999999999999E-2</v>
      </c>
      <c r="R65" s="52">
        <f t="shared" ref="R65" si="137">(1+B65)/(1+P65)-1</f>
        <v>1.2670565302144166E-2</v>
      </c>
      <c r="S65" s="52">
        <f t="shared" ref="S65" si="138">(1+C65)/(1+Q65)-1</f>
        <v>1.2524084778420042E-2</v>
      </c>
      <c r="T65" s="74">
        <v>3.15E-2</v>
      </c>
      <c r="U65" s="75">
        <v>3.8800000000000001E-2</v>
      </c>
      <c r="V65" s="75">
        <v>1.84E-2</v>
      </c>
      <c r="W65" s="73"/>
      <c r="X65" s="77">
        <v>3.245E-2</v>
      </c>
      <c r="Y65" s="77">
        <v>3.805E-2</v>
      </c>
      <c r="Z65" s="77">
        <v>3.6630000000000003E-2</v>
      </c>
      <c r="AA65" s="77">
        <v>4.6760000000000003E-2</v>
      </c>
      <c r="AB65" s="77">
        <v>4.3029999999999999E-2</v>
      </c>
      <c r="AC65" s="77">
        <v>5.0999999999999997E-2</v>
      </c>
      <c r="AE65" s="90">
        <f t="shared" ref="AE65" si="139">(((1+(T64/2))^2)-1)</f>
        <v>3.2662439999999959E-2</v>
      </c>
      <c r="AF65" s="90">
        <f t="shared" ref="AF65" si="140">(((1+(U64/2))^2)-1)</f>
        <v>3.8360999999999867E-2</v>
      </c>
      <c r="AG65" s="90">
        <f t="shared" ref="AG65" si="141">(((1+(V64/2))^2)-1)</f>
        <v>1.8080999999999792E-2</v>
      </c>
      <c r="AH65" s="90">
        <f t="shared" ref="AH65" si="142">((1+AG65)*(1+AE65)/(1+AF65))-1</f>
        <v>1.2493737320296017E-2</v>
      </c>
      <c r="AI65" s="89"/>
      <c r="AJ65" s="95">
        <f t="shared" ref="AJ65" si="143">(1+(X64/2))^2-1</f>
        <v>3.3475559999999849E-2</v>
      </c>
      <c r="AK65" s="95">
        <f t="shared" ref="AK65" si="144">(1+(Y64/2))^2-1</f>
        <v>3.8024757224999872E-2</v>
      </c>
      <c r="AL65" s="95">
        <f t="shared" ref="AL65" si="145">(1+(Z64/2))^2-1</f>
        <v>3.7566332099999933E-2</v>
      </c>
      <c r="AM65" s="95">
        <f t="shared" ref="AM65" si="146">(1+(AA64/2))^2-1</f>
        <v>4.6764303225000026E-2</v>
      </c>
      <c r="AN65" s="95">
        <f t="shared" ref="AN65" si="147">(1+(AB64/2))^2-1</f>
        <v>4.3921975624999998E-2</v>
      </c>
      <c r="AO65" s="95">
        <f t="shared" ref="AO65" si="148">(1+(AC64/2))^2-1</f>
        <v>5.0512253024999954E-2</v>
      </c>
      <c r="AP65" s="89"/>
      <c r="AQ65" s="90">
        <f t="shared" ref="AQ65" si="149">MAX(AL65-AJ65,0)</f>
        <v>4.0907721000000841E-3</v>
      </c>
      <c r="AR65" s="90">
        <f t="shared" ref="AR65" si="150">MAX(AN65-AJ65,0)</f>
        <v>1.0446415625000149E-2</v>
      </c>
      <c r="AS65" s="90">
        <f t="shared" ref="AS65" si="151">MAX(AM65-AK65,0)</f>
        <v>8.7395460000001535E-3</v>
      </c>
      <c r="AT65" s="90">
        <f t="shared" ref="AT65" si="152">MAX(AO65-AK65,0)</f>
        <v>1.2487495800000081E-2</v>
      </c>
      <c r="AU65" s="90">
        <f t="shared" ref="AU65" si="153">MIN(0.015,((0.667*AQ65)+(0.333*AR65)))</f>
        <v>6.2072013938251061E-3</v>
      </c>
      <c r="AV65" s="90">
        <f t="shared" ref="AV65" si="154">MIN(0.015,((0.667*AS65)+(0.333*AT65)))</f>
        <v>9.9876132834001291E-3</v>
      </c>
      <c r="AW65" s="90">
        <f t="shared" ref="AW65" si="155">(1+AE65)/(1+AH65)-1</f>
        <v>1.9919829561695135E-2</v>
      </c>
      <c r="AX65" s="97">
        <f t="shared" ref="AX65" si="156">(1+AF65+0.5*(AF65-AE65))/(1+AG65+0.5*(AG65-AH65))-1</f>
        <v>1.9919829561695135E-2</v>
      </c>
      <c r="AY65" s="96"/>
      <c r="AZ65" s="90">
        <f t="shared" ref="AZ65" si="157">MAX(AE65+AU65,0)</f>
        <v>3.8869641393825066E-2</v>
      </c>
      <c r="BA65" s="90">
        <f t="shared" ref="BA65" si="158">MAX(AF65 +(0.5*(AF65-AE65)) + AV65,0)</f>
        <v>5.1197893283399951E-2</v>
      </c>
      <c r="BB65" s="90">
        <f t="shared" ref="BB65" si="159">MAX(AW65*$BC$13-$BC$14,0)</f>
        <v>1.2439872171271351E-2</v>
      </c>
      <c r="BC65" s="90">
        <f t="shared" ref="BC65" si="160">MAX(AX65*$BC$13-$BC$14,0)</f>
        <v>1.2439872171271351E-2</v>
      </c>
    </row>
    <row r="66" spans="1:55" x14ac:dyDescent="0.2">
      <c r="A66" s="6">
        <f t="shared" si="41"/>
        <v>45901</v>
      </c>
      <c r="B66" s="37">
        <f t="shared" ref="B66" si="161">ROUND(AZ66,3)</f>
        <v>3.7999999999999999E-2</v>
      </c>
      <c r="C66" s="38">
        <f t="shared" ref="C66" si="162">ROUND(BA66,3)</f>
        <v>5.2999999999999999E-2</v>
      </c>
      <c r="D66" s="43">
        <f t="shared" ref="D66" si="163">ROUND(AW66,3)</f>
        <v>0.02</v>
      </c>
      <c r="E66" s="44">
        <f t="shared" ref="E66" si="164">ROUND(AX66,3)</f>
        <v>0.02</v>
      </c>
      <c r="F66" s="38">
        <f t="shared" ref="F66" si="165">(1+B66)/(1+D66)-1</f>
        <v>1.7647058823529349E-2</v>
      </c>
      <c r="G66" s="38">
        <f t="shared" ref="G66" si="166">(1+C66)/(1+E66)-1</f>
        <v>3.2352941176470473E-2</v>
      </c>
      <c r="H66" s="37">
        <f t="shared" ref="H66" si="167">ROUND(BB66,3)</f>
        <v>1.2999999999999999E-2</v>
      </c>
      <c r="I66" s="38">
        <f t="shared" ref="I66" si="168">ROUND(BC66,3)</f>
        <v>1.2999999999999999E-2</v>
      </c>
      <c r="J66" s="38">
        <f t="shared" ref="J66" si="169">(1+B66)/(1+H66)-1</f>
        <v>2.4679170779861925E-2</v>
      </c>
      <c r="K66" s="38">
        <f t="shared" ref="K66" si="170">(1+C66)/(1+I66)-1</f>
        <v>3.9486673247778992E-2</v>
      </c>
      <c r="L66" s="51">
        <f t="shared" si="43"/>
        <v>1.7999999999999999E-2</v>
      </c>
      <c r="M66" s="52">
        <f t="shared" ref="M66" si="171">ROUND((1+BA66)/(1+AX66)-1,3)</f>
        <v>3.2000000000000001E-2</v>
      </c>
      <c r="N66" s="52">
        <f t="shared" ref="N66" si="172">(1+B66)/(1+L66)-1</f>
        <v>1.9646365422396839E-2</v>
      </c>
      <c r="O66" s="52">
        <f t="shared" ref="O66" si="173">(1+C66)/(1+M66)-1</f>
        <v>2.034883720930214E-2</v>
      </c>
      <c r="P66" s="51">
        <f t="shared" ref="P66" si="174">ROUND((1+AZ66)/(1+BB66)-1,3)</f>
        <v>2.5000000000000001E-2</v>
      </c>
      <c r="Q66" s="52">
        <f t="shared" ref="Q66" si="175">ROUND((1+BA66)/(1+BC66)-1,3)</f>
        <v>0.04</v>
      </c>
      <c r="R66" s="52">
        <f t="shared" ref="R66" si="176">(1+B66)/(1+P66)-1</f>
        <v>1.2682926829268304E-2</v>
      </c>
      <c r="S66" s="52">
        <f t="shared" ref="S66" si="177">(1+C66)/(1+Q66)-1</f>
        <v>1.2499999999999956E-2</v>
      </c>
      <c r="T66" s="74">
        <v>2.8799999999999999E-2</v>
      </c>
      <c r="U66" s="75">
        <v>3.6700000000000003E-2</v>
      </c>
      <c r="V66" s="75">
        <v>1.7100000000000001E-2</v>
      </c>
      <c r="W66" s="73"/>
      <c r="X66" s="77">
        <v>3.0130000000000001E-2</v>
      </c>
      <c r="Y66" s="77">
        <v>3.5729999999999998E-2</v>
      </c>
      <c r="Z66" s="77">
        <v>3.4169999999999999E-2</v>
      </c>
      <c r="AA66" s="77">
        <v>4.4400000000000002E-2</v>
      </c>
      <c r="AB66" s="77">
        <v>4.0469999999999999E-2</v>
      </c>
      <c r="AC66" s="77">
        <v>4.8779999999999997E-2</v>
      </c>
      <c r="AE66" s="90">
        <f t="shared" ref="AE66" si="178">(((1+(T65/2))^2)-1)</f>
        <v>3.1748062499999952E-2</v>
      </c>
      <c r="AF66" s="90">
        <f t="shared" ref="AF66" si="179">(((1+(U65/2))^2)-1)</f>
        <v>3.9176360000000132E-2</v>
      </c>
      <c r="AG66" s="90">
        <f t="shared" ref="AG66" si="180">(((1+(V65/2))^2)-1)</f>
        <v>1.8484640000000274E-2</v>
      </c>
      <c r="AH66" s="90">
        <f t="shared" ref="AH66" si="181">((1+AG66)*(1+AE66)/(1+AF66))-1</f>
        <v>1.1204252188733443E-2</v>
      </c>
      <c r="AI66" s="89"/>
      <c r="AJ66" s="95">
        <f t="shared" ref="AJ66" si="182">(1+(X65/2))^2-1</f>
        <v>3.2713250624999857E-2</v>
      </c>
      <c r="AK66" s="95">
        <f t="shared" ref="AK66" si="183">(1+(Y65/2))^2-1</f>
        <v>3.8411950625000246E-2</v>
      </c>
      <c r="AL66" s="95">
        <f t="shared" ref="AL66" si="184">(1+(Z65/2))^2-1</f>
        <v>3.6965439225000063E-2</v>
      </c>
      <c r="AM66" s="95">
        <f t="shared" ref="AM66" si="185">(1+(AA65/2))^2-1</f>
        <v>4.7306624399999997E-2</v>
      </c>
      <c r="AN66" s="95">
        <f t="shared" ref="AN66" si="186">(1+(AB65/2))^2-1</f>
        <v>4.3492895224999994E-2</v>
      </c>
      <c r="AO66" s="95">
        <f t="shared" ref="AO66" si="187">(1+(AC65/2))^2-1</f>
        <v>5.1650250000000231E-2</v>
      </c>
      <c r="AP66" s="89"/>
      <c r="AQ66" s="90">
        <f t="shared" ref="AQ66" si="188">MAX(AL66-AJ66,0)</f>
        <v>4.2521886000002063E-3</v>
      </c>
      <c r="AR66" s="90">
        <f t="shared" ref="AR66" si="189">MAX(AN66-AJ66,0)</f>
        <v>1.0779644600000138E-2</v>
      </c>
      <c r="AS66" s="90">
        <f t="shared" ref="AS66" si="190">MAX(AM66-AK66,0)</f>
        <v>8.8946737749997506E-3</v>
      </c>
      <c r="AT66" s="90">
        <f t="shared" ref="AT66" si="191">MAX(AO66-AK66,0)</f>
        <v>1.3238299374999984E-2</v>
      </c>
      <c r="AU66" s="90">
        <f t="shared" ref="AU66" si="192">MIN(0.015,((0.667*AQ66)+(0.333*AR66)))</f>
        <v>6.4258314480001837E-3</v>
      </c>
      <c r="AV66" s="90">
        <f t="shared" ref="AV66" si="193">MIN(0.015,((0.667*AS66)+(0.333*AT66)))</f>
        <v>1.034110109979983E-2</v>
      </c>
      <c r="AW66" s="90">
        <f t="shared" ref="AW66" si="194">(1+AE66)/(1+AH66)-1</f>
        <v>2.0316182677040606E-2</v>
      </c>
      <c r="AX66" s="97">
        <f t="shared" ref="AX66" si="195">(1+AF66+0.5*(AF66-AE66))/(1+AG66+0.5*(AG66-AH66))-1</f>
        <v>2.0316182677040606E-2</v>
      </c>
      <c r="AY66" s="96"/>
      <c r="AZ66" s="90">
        <f t="shared" ref="AZ66" si="196">MAX(AE66+AU66,0)</f>
        <v>3.8173893948000137E-2</v>
      </c>
      <c r="BA66" s="90">
        <f t="shared" ref="BA66" si="197">MAX(AF66 +(0.5*(AF66-AE66)) + AV66,0)</f>
        <v>5.3231609849800049E-2</v>
      </c>
      <c r="BB66" s="90">
        <f t="shared" ref="BB66" si="198">MAX(AW66*$BC$13-$BC$14,0)</f>
        <v>1.2737137007780454E-2</v>
      </c>
      <c r="BC66" s="90">
        <f t="shared" ref="BC66" si="199">MAX(AX66*$BC$13-$BC$14,0)</f>
        <v>1.2737137007780454E-2</v>
      </c>
    </row>
    <row r="67" spans="1:55" x14ac:dyDescent="0.2">
      <c r="A67" s="6">
        <f t="shared" si="41"/>
        <v>45931</v>
      </c>
      <c r="B67" s="37">
        <f t="shared" ref="B67" si="200">ROUND(AZ67,3)</f>
        <v>3.5000000000000003E-2</v>
      </c>
      <c r="C67" s="38">
        <f t="shared" ref="C67" si="201">ROUND(BA67,3)</f>
        <v>5.0999999999999997E-2</v>
      </c>
      <c r="D67" s="43">
        <f t="shared" ref="D67" si="202">ROUND(AW67,3)</f>
        <v>0.02</v>
      </c>
      <c r="E67" s="44">
        <f t="shared" ref="E67" si="203">ROUND(AX67,3)</f>
        <v>0.02</v>
      </c>
      <c r="F67" s="38">
        <f t="shared" ref="F67" si="204">(1+B67)/(1+D67)-1</f>
        <v>1.4705882352941124E-2</v>
      </c>
      <c r="G67" s="38">
        <f t="shared" ref="G67" si="205">(1+C67)/(1+E67)-1</f>
        <v>3.039215686274499E-2</v>
      </c>
      <c r="H67" s="37">
        <f t="shared" ref="H67" si="206">ROUND(BB67,3)</f>
        <v>1.2E-2</v>
      </c>
      <c r="I67" s="38">
        <f t="shared" ref="I67" si="207">ROUND(BC67,3)</f>
        <v>1.2E-2</v>
      </c>
      <c r="J67" s="38">
        <f t="shared" ref="J67" si="208">(1+B67)/(1+H67)-1</f>
        <v>2.2727272727272707E-2</v>
      </c>
      <c r="K67" s="38">
        <f t="shared" ref="K67" si="209">(1+C67)/(1+I67)-1</f>
        <v>3.8537549407114513E-2</v>
      </c>
      <c r="L67" s="51">
        <f t="shared" si="43"/>
        <v>1.4999999999999999E-2</v>
      </c>
      <c r="M67" s="52">
        <f t="shared" ref="M67" si="210">ROUND((1+BA67)/(1+AX67)-1,3)</f>
        <v>3.1E-2</v>
      </c>
      <c r="N67" s="52">
        <f t="shared" ref="N67" si="211">(1+B67)/(1+L67)-1</f>
        <v>1.9704433497536922E-2</v>
      </c>
      <c r="O67" s="52">
        <f t="shared" ref="O67" si="212">(1+C67)/(1+M67)-1</f>
        <v>1.9398642095053376E-2</v>
      </c>
      <c r="P67" s="51">
        <f t="shared" ref="P67" si="213">ROUND((1+AZ67)/(1+BB67)-1,3)</f>
        <v>2.3E-2</v>
      </c>
      <c r="Q67" s="52">
        <f t="shared" ref="Q67" si="214">ROUND((1+BA67)/(1+BC67)-1,3)</f>
        <v>3.9E-2</v>
      </c>
      <c r="R67" s="52">
        <f t="shared" ref="R67" si="215">(1+B67)/(1+P67)-1</f>
        <v>1.1730205278592365E-2</v>
      </c>
      <c r="S67" s="52">
        <f t="shared" ref="S67" si="216">(1+C67)/(1+Q67)-1</f>
        <v>1.1549566891241536E-2</v>
      </c>
      <c r="T67" s="74">
        <v>2.8799999999999999E-2</v>
      </c>
      <c r="U67" s="75">
        <v>3.5900000000000001E-2</v>
      </c>
      <c r="V67" s="75">
        <v>1.6400000000000001E-2</v>
      </c>
      <c r="W67" s="73"/>
      <c r="X67" s="77">
        <v>2.9819999999999999E-2</v>
      </c>
      <c r="Y67" s="77">
        <v>3.4939999999999999E-2</v>
      </c>
      <c r="Z67" s="77">
        <v>3.3790000000000001E-2</v>
      </c>
      <c r="AA67" s="77">
        <v>4.3389999999999998E-2</v>
      </c>
      <c r="AB67" s="77">
        <v>4.0250000000000001E-2</v>
      </c>
      <c r="AC67" s="77">
        <v>4.7640000000000002E-2</v>
      </c>
      <c r="AE67" s="90">
        <f t="shared" ref="AE67" si="217">(((1+(T66/2))^2)-1)</f>
        <v>2.9007360000000038E-2</v>
      </c>
      <c r="AF67" s="90">
        <f t="shared" ref="AF67" si="218">(((1+(U66/2))^2)-1)</f>
        <v>3.7036722500000119E-2</v>
      </c>
      <c r="AG67" s="90">
        <f t="shared" ref="AG67" si="219">(((1+(V66/2))^2)-1)</f>
        <v>1.7173102500000148E-2</v>
      </c>
      <c r="AH67" s="90">
        <f t="shared" ref="AH67" si="220">((1+AG67)*(1+AE67)/(1+AF67))-1</f>
        <v>9.2975361019911329E-3</v>
      </c>
      <c r="AI67" s="89"/>
      <c r="AJ67" s="95">
        <f t="shared" ref="AJ67" si="221">(1+(X66/2))^2-1</f>
        <v>3.0356954225000177E-2</v>
      </c>
      <c r="AK67" s="95">
        <f t="shared" ref="AK67" si="222">(1+(Y66/2))^2-1</f>
        <v>3.6049158224999989E-2</v>
      </c>
      <c r="AL67" s="95">
        <f t="shared" ref="AL67" si="223">(1+(Z66/2))^2-1</f>
        <v>3.4461897224999927E-2</v>
      </c>
      <c r="AM67" s="95">
        <f t="shared" ref="AM67" si="224">(1+(AA66/2))^2-1</f>
        <v>4.4892839999999934E-2</v>
      </c>
      <c r="AN67" s="95">
        <f t="shared" ref="AN67" si="225">(1+(AB66/2))^2-1</f>
        <v>4.0879455225000028E-2</v>
      </c>
      <c r="AO67" s="95">
        <f t="shared" ref="AO67" si="226">(1+(AC66/2))^2-1</f>
        <v>4.93748720999998E-2</v>
      </c>
      <c r="AP67" s="89"/>
      <c r="AQ67" s="90">
        <f t="shared" ref="AQ67" si="227">MAX(AL67-AJ67,0)</f>
        <v>4.10494299999975E-3</v>
      </c>
      <c r="AR67" s="90">
        <f t="shared" ref="AR67" si="228">MAX(AN67-AJ67,0)</f>
        <v>1.0522500999999851E-2</v>
      </c>
      <c r="AS67" s="90">
        <f t="shared" ref="AS67" si="229">MAX(AM67-AK67,0)</f>
        <v>8.8436817749999452E-3</v>
      </c>
      <c r="AT67" s="90">
        <f t="shared" ref="AT67" si="230">MAX(AO67-AK67,0)</f>
        <v>1.3325713874999812E-2</v>
      </c>
      <c r="AU67" s="90">
        <f t="shared" ref="AU67" si="231">MIN(0.015,((0.667*AQ67)+(0.333*AR67)))</f>
        <v>6.2419898139997841E-3</v>
      </c>
      <c r="AV67" s="90">
        <f t="shared" ref="AV67" si="232">MIN(0.015,((0.667*AS67)+(0.333*AT67)))</f>
        <v>1.0336198464299902E-2</v>
      </c>
      <c r="AW67" s="90">
        <f t="shared" ref="AW67" si="233">(1+AE67)/(1+AH67)-1</f>
        <v>1.952825920305945E-2</v>
      </c>
      <c r="AX67" s="97">
        <f t="shared" ref="AX67" si="234">(1+AF67+0.5*(AF67-AE67))/(1+AG67+0.5*(AG67-AH67))-1</f>
        <v>1.9528259203059228E-2</v>
      </c>
      <c r="AY67" s="96"/>
      <c r="AZ67" s="90">
        <f t="shared" ref="AZ67" si="235">MAX(AE67+AU67,0)</f>
        <v>3.5249349813999825E-2</v>
      </c>
      <c r="BA67" s="90">
        <f t="shared" ref="BA67" si="236">MAX(AF67 +(0.5*(AF67-AE67)) + AV67,0)</f>
        <v>5.1387602214300061E-2</v>
      </c>
      <c r="BB67" s="90">
        <f t="shared" ref="BB67" si="237">MAX(AW67*$BC$13-$BC$14,0)</f>
        <v>1.2146194402294587E-2</v>
      </c>
      <c r="BC67" s="90">
        <f t="shared" ref="BC67" si="238">MAX(AX67*$BC$13-$BC$14,0)</f>
        <v>1.2146194402294421E-2</v>
      </c>
    </row>
    <row r="68" spans="1:55" x14ac:dyDescent="0.2">
      <c r="A68" s="6">
        <f t="shared" si="41"/>
        <v>45962</v>
      </c>
      <c r="B68" s="37">
        <f t="shared" ref="B68" si="239">ROUND(AZ68,3)</f>
        <v>3.5000000000000003E-2</v>
      </c>
      <c r="C68" s="38">
        <f t="shared" ref="C68" si="240">ROUND(BA68,3)</f>
        <v>0.05</v>
      </c>
      <c r="D68" s="43">
        <f t="shared" ref="D68" si="241">ROUND(AW68,3)</f>
        <v>1.9E-2</v>
      </c>
      <c r="E68" s="44">
        <f t="shared" ref="E68" si="242">ROUND(AX68,3)</f>
        <v>1.9E-2</v>
      </c>
      <c r="F68" s="38">
        <f t="shared" ref="F68" si="243">(1+B68)/(1+D68)-1</f>
        <v>1.5701668302257055E-2</v>
      </c>
      <c r="G68" s="38">
        <f t="shared" ref="G68" si="244">(1+C68)/(1+E68)-1</f>
        <v>3.0421982335623321E-2</v>
      </c>
      <c r="H68" s="37">
        <f t="shared" ref="H68" si="245">ROUND(BB68,3)</f>
        <v>1.2E-2</v>
      </c>
      <c r="I68" s="38">
        <f t="shared" ref="I68" si="246">ROUND(BC68,3)</f>
        <v>1.2E-2</v>
      </c>
      <c r="J68" s="38">
        <f t="shared" ref="J68" si="247">(1+B68)/(1+H68)-1</f>
        <v>2.2727272727272707E-2</v>
      </c>
      <c r="K68" s="38">
        <f t="shared" ref="K68" si="248">(1+C68)/(1+I68)-1</f>
        <v>3.7549407114624511E-2</v>
      </c>
      <c r="L68" s="51">
        <f t="shared" ref="L68" si="249">ROUND((1+AZ68)/(1+AW68)-1,3)</f>
        <v>1.4999999999999999E-2</v>
      </c>
      <c r="M68" s="52">
        <f t="shared" ref="M68" si="250">ROUND((1+BA68)/(1+AX68)-1,3)</f>
        <v>0.03</v>
      </c>
      <c r="N68" s="52">
        <f t="shared" ref="N68" si="251">(1+B68)/(1+L68)-1</f>
        <v>1.9704433497536922E-2</v>
      </c>
      <c r="O68" s="52">
        <f t="shared" ref="O68" si="252">(1+C68)/(1+M68)-1</f>
        <v>1.9417475728155331E-2</v>
      </c>
      <c r="P68" s="51">
        <f t="shared" ref="P68" si="253">ROUND((1+AZ68)/(1+BB68)-1,3)</f>
        <v>2.3E-2</v>
      </c>
      <c r="Q68" s="52">
        <f t="shared" ref="Q68" si="254">ROUND((1+BA68)/(1+BC68)-1,3)</f>
        <v>3.6999999999999998E-2</v>
      </c>
      <c r="R68" s="52">
        <f t="shared" ref="R68" si="255">(1+B68)/(1+P68)-1</f>
        <v>1.1730205278592365E-2</v>
      </c>
      <c r="S68" s="52">
        <f t="shared" ref="S68" si="256">(1+C68)/(1+Q68)-1</f>
        <v>1.2536162005786E-2</v>
      </c>
      <c r="T68" s="74">
        <v>2.8500000000000001E-2</v>
      </c>
      <c r="U68" s="75">
        <v>3.5900000000000001E-2</v>
      </c>
      <c r="V68" s="75">
        <v>1.6199999999999999E-2</v>
      </c>
      <c r="W68" s="73"/>
      <c r="X68" s="77">
        <v>2.9610000000000001E-2</v>
      </c>
      <c r="Y68" s="77">
        <v>3.4759999999999999E-2</v>
      </c>
      <c r="Z68" s="77">
        <v>3.347E-2</v>
      </c>
      <c r="AA68" s="77">
        <v>4.2999999999999997E-2</v>
      </c>
      <c r="AB68" s="77">
        <v>4.0280000000000003E-2</v>
      </c>
      <c r="AC68" s="77">
        <v>4.7530000000000003E-2</v>
      </c>
      <c r="AE68" s="90">
        <f t="shared" ref="AE68" si="257">(((1+(T67/2))^2)-1)</f>
        <v>2.9007360000000038E-2</v>
      </c>
      <c r="AF68" s="90">
        <f t="shared" ref="AF68" si="258">(((1+(U67/2))^2)-1)</f>
        <v>3.6222202499999856E-2</v>
      </c>
      <c r="AG68" s="90">
        <f t="shared" ref="AG68" si="259">(((1+(V67/2))^2)-1)</f>
        <v>1.6467239999999883E-2</v>
      </c>
      <c r="AH68" s="90">
        <f t="shared" ref="AH68" si="260">((1+AG68)*(1+AE68)/(1+AF68))-1</f>
        <v>9.3899441986589061E-3</v>
      </c>
      <c r="AI68" s="89"/>
      <c r="AJ68" s="95">
        <f t="shared" ref="AJ68" si="261">(1+(X67/2))^2-1</f>
        <v>3.0042308099999859E-2</v>
      </c>
      <c r="AK68" s="95">
        <f t="shared" ref="AK68" si="262">(1+(Y67/2))^2-1</f>
        <v>3.5245200900000162E-2</v>
      </c>
      <c r="AL68" s="95">
        <f t="shared" ref="AL68" si="263">(1+(Z67/2))^2-1</f>
        <v>3.4075441025000153E-2</v>
      </c>
      <c r="AM68" s="95">
        <f t="shared" ref="AM68" si="264">(1+(AA67/2))^2-1</f>
        <v>4.3860673024999963E-2</v>
      </c>
      <c r="AN68" s="95">
        <f t="shared" ref="AN68" si="265">(1+(AB67/2))^2-1</f>
        <v>4.0655015624999846E-2</v>
      </c>
      <c r="AO68" s="95">
        <f t="shared" ref="AO68" si="266">(1+(AC67/2))^2-1</f>
        <v>4.8207392399999938E-2</v>
      </c>
      <c r="AP68" s="89"/>
      <c r="AQ68" s="90">
        <f t="shared" ref="AQ68" si="267">MAX(AL68-AJ68,0)</f>
        <v>4.0331329250002934E-3</v>
      </c>
      <c r="AR68" s="90">
        <f t="shared" ref="AR68" si="268">MAX(AN68-AJ68,0)</f>
        <v>1.0612707524999987E-2</v>
      </c>
      <c r="AS68" s="90">
        <f t="shared" ref="AS68" si="269">MAX(AM68-AK68,0)</f>
        <v>8.6154721249998012E-3</v>
      </c>
      <c r="AT68" s="90">
        <f t="shared" ref="AT68" si="270">MAX(AO68-AK68,0)</f>
        <v>1.2962191499999776E-2</v>
      </c>
      <c r="AU68" s="90">
        <f t="shared" ref="AU68" si="271">MIN(0.015,((0.667*AQ68)+(0.333*AR68)))</f>
        <v>6.2241312668001921E-3</v>
      </c>
      <c r="AV68" s="90">
        <f t="shared" ref="AV68" si="272">MIN(0.015,((0.667*AS68)+(0.333*AT68)))</f>
        <v>1.0062929676874794E-2</v>
      </c>
      <c r="AW68" s="90">
        <f t="shared" ref="AW68" si="273">(1+AE68)/(1+AH68)-1</f>
        <v>1.9434922959248535E-2</v>
      </c>
      <c r="AX68" s="97">
        <f t="shared" ref="AX68" si="274">(1+AF68+0.5*(AF68-AE68))/(1+AG68+0.5*(AG68-AH68))-1</f>
        <v>1.9434922959248535E-2</v>
      </c>
      <c r="AY68" s="96"/>
      <c r="AZ68" s="90">
        <f t="shared" ref="AZ68" si="275">MAX(AE68+AU68,0)</f>
        <v>3.5231491266800231E-2</v>
      </c>
      <c r="BA68" s="90">
        <f t="shared" ref="BA68" si="276">MAX(AF68 +(0.5*(AF68-AE68)) + AV68,0)</f>
        <v>4.9892553426874556E-2</v>
      </c>
      <c r="BB68" s="90">
        <f t="shared" ref="BB68" si="277">MAX(AW68*$BC$13-$BC$14,0)</f>
        <v>1.2076192219436401E-2</v>
      </c>
      <c r="BC68" s="90">
        <f t="shared" ref="BC68" si="278">MAX(AX68*$BC$13-$BC$14,0)</f>
        <v>1.2076192219436401E-2</v>
      </c>
    </row>
    <row r="69" spans="1:55" x14ac:dyDescent="0.2">
      <c r="A69" s="6">
        <f t="shared" si="41"/>
        <v>45992</v>
      </c>
      <c r="B69" s="37">
        <f t="shared" ref="B69" si="279">ROUND(AZ69,3)</f>
        <v>3.5000000000000003E-2</v>
      </c>
      <c r="C69" s="38">
        <f t="shared" ref="C69" si="280">ROUND(BA69,3)</f>
        <v>0.05</v>
      </c>
      <c r="D69" s="43">
        <f t="shared" ref="D69" si="281">ROUND(AW69,3)</f>
        <v>0.02</v>
      </c>
      <c r="E69" s="44">
        <f t="shared" ref="E69" si="282">ROUND(AX69,3)</f>
        <v>0.02</v>
      </c>
      <c r="F69" s="38">
        <f t="shared" ref="F69" si="283">(1+B69)/(1+D69)-1</f>
        <v>1.4705882352941124E-2</v>
      </c>
      <c r="G69" s="38">
        <f t="shared" ref="G69" si="284">(1+C69)/(1+E69)-1</f>
        <v>2.941176470588247E-2</v>
      </c>
      <c r="H69" s="37">
        <f t="shared" ref="H69" si="285">ROUND(BB69,3)</f>
        <v>1.2E-2</v>
      </c>
      <c r="I69" s="38">
        <f t="shared" ref="I69" si="286">ROUND(BC69,3)</f>
        <v>1.2E-2</v>
      </c>
      <c r="J69" s="38">
        <f t="shared" ref="J69" si="287">(1+B69)/(1+H69)-1</f>
        <v>2.2727272727272707E-2</v>
      </c>
      <c r="K69" s="38">
        <f t="shared" ref="K69" si="288">(1+C69)/(1+I69)-1</f>
        <v>3.7549407114624511E-2</v>
      </c>
      <c r="L69" s="51">
        <f t="shared" ref="L69" si="289">ROUND((1+AZ69)/(1+AW69)-1,3)</f>
        <v>1.4999999999999999E-2</v>
      </c>
      <c r="M69" s="52">
        <f t="shared" ref="M69" si="290">ROUND((1+BA69)/(1+AX69)-1,3)</f>
        <v>0.03</v>
      </c>
      <c r="N69" s="52">
        <f t="shared" ref="N69" si="291">(1+B69)/(1+L69)-1</f>
        <v>1.9704433497536922E-2</v>
      </c>
      <c r="O69" s="52">
        <f t="shared" ref="O69" si="292">(1+C69)/(1+M69)-1</f>
        <v>1.9417475728155331E-2</v>
      </c>
      <c r="P69" s="51">
        <f t="shared" ref="P69" si="293">ROUND((1+AZ69)/(1+BB69)-1,3)</f>
        <v>2.1999999999999999E-2</v>
      </c>
      <c r="Q69" s="52">
        <f t="shared" ref="Q69" si="294">ROUND((1+BA69)/(1+BC69)-1,3)</f>
        <v>3.6999999999999998E-2</v>
      </c>
      <c r="R69" s="52">
        <f t="shared" ref="R69" si="295">(1+B69)/(1+P69)-1</f>
        <v>1.2720156555772855E-2</v>
      </c>
      <c r="S69" s="52">
        <f t="shared" ref="S69" si="296">(1+C69)/(1+Q69)-1</f>
        <v>1.2536162005786E-2</v>
      </c>
      <c r="T69" s="74">
        <v>3.1099999999999999E-2</v>
      </c>
      <c r="U69" s="75">
        <v>3.85E-2</v>
      </c>
      <c r="V69" s="75">
        <v>1.8700000000000001E-2</v>
      </c>
      <c r="W69" s="73"/>
      <c r="X69" s="77">
        <v>3.2489999999999998E-2</v>
      </c>
      <c r="Y69" s="77">
        <v>3.814E-2</v>
      </c>
      <c r="Z69" s="77">
        <v>3.5830000000000001E-2</v>
      </c>
      <c r="AA69" s="77">
        <v>4.5609999999999998E-2</v>
      </c>
      <c r="AB69" s="77">
        <v>4.2020000000000002E-2</v>
      </c>
      <c r="AC69" s="77">
        <v>4.9279999999999997E-2</v>
      </c>
      <c r="AE69" s="90">
        <f>(((1+(T68/2))^2)-1)</f>
        <v>2.8703062500000209E-2</v>
      </c>
      <c r="AF69" s="90">
        <f t="shared" ref="AF69" si="297">(((1+(U68/2))^2)-1)</f>
        <v>3.6222202499999856E-2</v>
      </c>
      <c r="AG69" s="90">
        <f t="shared" ref="AG69" si="298">(((1+(V68/2))^2)-1)</f>
        <v>1.6265610000000041E-2</v>
      </c>
      <c r="AH69" s="90">
        <f t="shared" ref="AH69" si="299">((1+AG69)*(1+AE69)/(1+AF69))-1</f>
        <v>8.8912810381815977E-3</v>
      </c>
      <c r="AI69" s="89"/>
      <c r="AJ69" s="95">
        <f t="shared" ref="AJ69" si="300">(1+(X68/2))^2-1</f>
        <v>2.9829188024999898E-2</v>
      </c>
      <c r="AK69" s="95">
        <f t="shared" ref="AK69" si="301">(1+(Y68/2))^2-1</f>
        <v>3.5062064399999926E-2</v>
      </c>
      <c r="AL69" s="95">
        <f t="shared" ref="AL69" si="302">(1+(Z68/2))^2-1</f>
        <v>3.3750060224999823E-2</v>
      </c>
      <c r="AM69" s="95">
        <f t="shared" ref="AM69" si="303">(1+(AA68/2))^2-1</f>
        <v>4.3462250000000147E-2</v>
      </c>
      <c r="AN69" s="95">
        <f t="shared" ref="AN69" si="304">(1+(AB68/2))^2-1</f>
        <v>4.0685619600000056E-2</v>
      </c>
      <c r="AO69" s="95">
        <f t="shared" ref="AO69" si="305">(1+(AC68/2))^2-1</f>
        <v>4.8094775225000053E-2</v>
      </c>
      <c r="AP69" s="89"/>
      <c r="AQ69" s="90">
        <f t="shared" ref="AQ69" si="306">MAX(AL69-AJ69,0)</f>
        <v>3.9208721999999252E-3</v>
      </c>
      <c r="AR69" s="90">
        <f t="shared" ref="AR69" si="307">MAX(AN69-AJ69,0)</f>
        <v>1.0856431575000158E-2</v>
      </c>
      <c r="AS69" s="90">
        <f t="shared" ref="AS69" si="308">MAX(AM69-AK69,0)</f>
        <v>8.4001856000002206E-3</v>
      </c>
      <c r="AT69" s="90">
        <f t="shared" ref="AT69" si="309">MAX(AO69-AK69,0)</f>
        <v>1.3032710825000127E-2</v>
      </c>
      <c r="AU69" s="90">
        <f t="shared" ref="AU69" si="310">MIN(0.015,((0.667*AQ69)+(0.333*AR69)))</f>
        <v>6.2304134718750032E-3</v>
      </c>
      <c r="AV69" s="90">
        <f t="shared" ref="AV69" si="311">MIN(0.015,((0.667*AS69)+(0.333*AT69)))</f>
        <v>9.9428164999251899E-3</v>
      </c>
      <c r="AW69" s="90">
        <f t="shared" ref="AW69" si="312">(1+AE69)/(1+AH69)-1</f>
        <v>1.9637181759992739E-2</v>
      </c>
      <c r="AX69" s="97">
        <f t="shared" ref="AX69" si="313">(1+AF69+0.5*(AF69-AE69))/(1+AG69+0.5*(AG69-AH69))-1</f>
        <v>1.9637181759992739E-2</v>
      </c>
      <c r="AY69" s="96"/>
      <c r="AZ69" s="90">
        <f t="shared" ref="AZ69" si="314">MAX(AE69+AU69,0)</f>
        <v>3.4933475971875211E-2</v>
      </c>
      <c r="BA69" s="90">
        <f t="shared" ref="BA69" si="315">MAX(AF69 +(0.5*(AF69-AE69)) + AV69,0)</f>
        <v>4.9924588999924871E-2</v>
      </c>
      <c r="BB69" s="90">
        <f t="shared" ref="BB69" si="316">MAX(AW69*$BC$13-$BC$14,0)</f>
        <v>1.2227886319994554E-2</v>
      </c>
      <c r="BC69" s="90">
        <f t="shared" ref="BC69" si="317">MAX(AX69*$BC$13-$BC$14,0)</f>
        <v>1.2227886319994554E-2</v>
      </c>
    </row>
    <row r="70" spans="1:55" x14ac:dyDescent="0.2">
      <c r="A70" s="6">
        <f t="shared" si="41"/>
        <v>46023</v>
      </c>
      <c r="B70" s="37">
        <f t="shared" ref="B70" si="318">ROUND(AZ70,3)</f>
        <v>3.6999999999999998E-2</v>
      </c>
      <c r="C70" s="38">
        <f t="shared" ref="C70" si="319">ROUND(BA70,3)</f>
        <v>5.1999999999999998E-2</v>
      </c>
      <c r="D70" s="43">
        <f t="shared" ref="D70" si="320">ROUND(AW70,3)</f>
        <v>0.02</v>
      </c>
      <c r="E70" s="44">
        <f t="shared" ref="E70" si="321">ROUND(AX70,3)</f>
        <v>0.02</v>
      </c>
      <c r="F70" s="38">
        <f t="shared" ref="F70" si="322">(1+B70)/(1+D70)-1</f>
        <v>1.6666666666666607E-2</v>
      </c>
      <c r="G70" s="38">
        <f t="shared" ref="G70" si="323">(1+C70)/(1+E70)-1</f>
        <v>3.1372549019607954E-2</v>
      </c>
      <c r="H70" s="37">
        <f t="shared" ref="H70" si="324">ROUND(BB70,3)</f>
        <v>1.2E-2</v>
      </c>
      <c r="I70" s="38">
        <f t="shared" ref="I70" si="325">ROUND(BC70,3)</f>
        <v>1.2E-2</v>
      </c>
      <c r="J70" s="38">
        <f t="shared" ref="J70" si="326">(1+B70)/(1+H70)-1</f>
        <v>2.4703557312252933E-2</v>
      </c>
      <c r="K70" s="38">
        <f t="shared" ref="K70" si="327">(1+C70)/(1+I70)-1</f>
        <v>3.9525691699604737E-2</v>
      </c>
      <c r="L70" s="51">
        <f t="shared" ref="L70" si="328">ROUND((1+AZ70)/(1+AW70)-1,3)</f>
        <v>1.7000000000000001E-2</v>
      </c>
      <c r="M70" s="52">
        <f t="shared" ref="M70" si="329">ROUND((1+BA70)/(1+AX70)-1,3)</f>
        <v>3.1E-2</v>
      </c>
      <c r="N70" s="52">
        <f t="shared" ref="N70" si="330">(1+B70)/(1+L70)-1</f>
        <v>1.9665683382497523E-2</v>
      </c>
      <c r="O70" s="52">
        <f t="shared" ref="O70" si="331">(1+C70)/(1+M70)-1</f>
        <v>2.0368574199806089E-2</v>
      </c>
      <c r="P70" s="51">
        <f t="shared" ref="P70" si="332">ROUND((1+AZ70)/(1+BB70)-1,3)</f>
        <v>2.4E-2</v>
      </c>
      <c r="Q70" s="52">
        <f t="shared" ref="Q70" si="333">ROUND((1+BA70)/(1+BC70)-1,3)</f>
        <v>3.9E-2</v>
      </c>
      <c r="R70" s="52">
        <f t="shared" ref="R70" si="334">(1+B70)/(1+P70)-1</f>
        <v>1.26953125E-2</v>
      </c>
      <c r="S70" s="52">
        <f t="shared" ref="S70" si="335">(1+C70)/(1+Q70)-1</f>
        <v>1.2512030798845108E-2</v>
      </c>
      <c r="T70" s="74">
        <v>3.0800000000000001E-2</v>
      </c>
      <c r="U70" s="75">
        <v>3.8600000000000002E-2</v>
      </c>
      <c r="V70" s="75">
        <v>1.84E-2</v>
      </c>
      <c r="W70" s="73"/>
      <c r="X70" s="77">
        <v>3.2349999999999997E-2</v>
      </c>
      <c r="Y70" s="77">
        <v>3.8240000000000003E-2</v>
      </c>
      <c r="Z70" s="77">
        <v>3.526E-2</v>
      </c>
      <c r="AA70" s="77">
        <v>4.5100000000000001E-2</v>
      </c>
      <c r="AB70" s="77">
        <v>4.1110000000000001E-2</v>
      </c>
      <c r="AC70" s="77">
        <v>4.8640000000000003E-2</v>
      </c>
      <c r="AE70" s="90">
        <f>(((1+(T69/2))^2)-1)</f>
        <v>3.1341802499999849E-2</v>
      </c>
      <c r="AF70" s="90">
        <f t="shared" ref="AF70" si="336">(((1+(U69/2))^2)-1)</f>
        <v>3.8870562499999872E-2</v>
      </c>
      <c r="AG70" s="90">
        <f t="shared" ref="AG70" si="337">(((1+(V69/2))^2)-1)</f>
        <v>1.8787422499999984E-2</v>
      </c>
      <c r="AH70" s="90">
        <f t="shared" ref="AH70" si="338">((1+AG70)*(1+AE70)/(1+AF70))-1</f>
        <v>1.1404206272789486E-2</v>
      </c>
      <c r="AI70" s="89"/>
      <c r="AJ70" s="95">
        <f t="shared" ref="AJ70" si="339">(1+(X69/2))^2-1</f>
        <v>3.2753900025000116E-2</v>
      </c>
      <c r="AK70" s="95">
        <f t="shared" ref="AK70" si="340">(1+(Y69/2))^2-1</f>
        <v>3.8503664899999901E-2</v>
      </c>
      <c r="AL70" s="95">
        <f t="shared" ref="AL70" si="341">(1+(Z69/2))^2-1</f>
        <v>3.6150947224999896E-2</v>
      </c>
      <c r="AM70" s="95">
        <f t="shared" ref="AM70" si="342">(1+(AA69/2))^2-1</f>
        <v>4.613006802499986E-2</v>
      </c>
      <c r="AN70" s="95">
        <f t="shared" ref="AN70" si="343">(1+(AB69/2))^2-1</f>
        <v>4.246142009999998E-2</v>
      </c>
      <c r="AO70" s="95">
        <f t="shared" ref="AO70" si="344">(1+(AC69/2))^2-1</f>
        <v>4.988712960000008E-2</v>
      </c>
      <c r="AP70" s="89"/>
      <c r="AQ70" s="90">
        <f t="shared" ref="AQ70" si="345">MAX(AL70-AJ70,0)</f>
        <v>3.3970471999997809E-3</v>
      </c>
      <c r="AR70" s="90">
        <f t="shared" ref="AR70" si="346">MAX(AN70-AJ70,0)</f>
        <v>9.7075200749998647E-3</v>
      </c>
      <c r="AS70" s="90">
        <f t="shared" ref="AS70" si="347">MAX(AM70-AK70,0)</f>
        <v>7.6264031249999586E-3</v>
      </c>
      <c r="AT70" s="90">
        <f t="shared" ref="AT70" si="348">MAX(AO70-AK70,0)</f>
        <v>1.1383464700000179E-2</v>
      </c>
      <c r="AU70" s="90">
        <f t="shared" ref="AU70" si="349">MIN(0.015,((0.667*AQ70)+(0.333*AR70)))</f>
        <v>5.498434667374809E-3</v>
      </c>
      <c r="AV70" s="90">
        <f t="shared" ref="AV70" si="350">MIN(0.015,((0.667*AS70)+(0.333*AT70)))</f>
        <v>8.8775046294750325E-3</v>
      </c>
      <c r="AW70" s="90">
        <f t="shared" ref="AW70" si="351">(1+AE70)/(1+AH70)-1</f>
        <v>1.9712787531984022E-2</v>
      </c>
      <c r="AX70" s="97">
        <f t="shared" ref="AX70" si="352">(1+AF70+0.5*(AF70-AE70))/(1+AG70+0.5*(AG70-AH70))-1</f>
        <v>1.97127875319838E-2</v>
      </c>
      <c r="AY70" s="96"/>
      <c r="AZ70" s="90">
        <f t="shared" ref="AZ70" si="353">MAX(AE70+AU70,0)</f>
        <v>3.6840237167374661E-2</v>
      </c>
      <c r="BA70" s="90">
        <f t="shared" ref="BA70" si="354">MAX(AF70 +(0.5*(AF70-AE70)) + AV70,0)</f>
        <v>5.151244712947492E-2</v>
      </c>
      <c r="BB70" s="90">
        <f t="shared" ref="BB70" si="355">MAX(AW70*$BC$13-$BC$14,0)</f>
        <v>1.2284590648988016E-2</v>
      </c>
      <c r="BC70" s="90">
        <f t="shared" ref="BC70" si="356">MAX(AX70*$BC$13-$BC$14,0)</f>
        <v>1.2284590648987849E-2</v>
      </c>
    </row>
    <row r="71" spans="1:55" x14ac:dyDescent="0.2">
      <c r="A71" s="6">
        <f t="shared" si="41"/>
        <v>46054</v>
      </c>
      <c r="B71" s="37">
        <f t="shared" ref="B71" si="357">ROUND(AZ71,3)</f>
        <v>3.5999999999999997E-2</v>
      </c>
      <c r="C71" s="38">
        <f t="shared" ref="C71" si="358">ROUND(BA71,3)</f>
        <v>5.0999999999999997E-2</v>
      </c>
      <c r="D71" s="43">
        <f t="shared" ref="D71" si="359">ROUND(AW71,3)</f>
        <v>0.02</v>
      </c>
      <c r="E71" s="44">
        <f t="shared" ref="E71" si="360">ROUND(AX71,3)</f>
        <v>0.02</v>
      </c>
      <c r="F71" s="38">
        <f t="shared" ref="F71" si="361">(1+B71)/(1+D71)-1</f>
        <v>1.5686274509803866E-2</v>
      </c>
      <c r="G71" s="38">
        <f t="shared" ref="G71" si="362">(1+C71)/(1+E71)-1</f>
        <v>3.039215686274499E-2</v>
      </c>
      <c r="H71" s="37">
        <f t="shared" ref="H71" si="363">ROUND(BB71,3)</f>
        <v>1.2999999999999999E-2</v>
      </c>
      <c r="I71" s="38">
        <f t="shared" ref="I71" si="364">ROUND(BC71,3)</f>
        <v>1.2999999999999999E-2</v>
      </c>
      <c r="J71" s="38">
        <f t="shared" ref="J71" si="365">(1+B71)/(1+H71)-1</f>
        <v>2.2704837117472954E-2</v>
      </c>
      <c r="K71" s="38">
        <f t="shared" ref="K71" si="366">(1+C71)/(1+I71)-1</f>
        <v>3.751233958539002E-2</v>
      </c>
      <c r="L71" s="51">
        <f t="shared" ref="L71" si="367">ROUND((1+AZ71)/(1+AW71)-1,3)</f>
        <v>1.6E-2</v>
      </c>
      <c r="M71" s="52">
        <f t="shared" ref="M71" si="368">ROUND((1+BA71)/(1+AX71)-1,3)</f>
        <v>0.03</v>
      </c>
      <c r="N71" s="52">
        <f t="shared" ref="N71" si="369">(1+B71)/(1+L71)-1</f>
        <v>1.9685039370078705E-2</v>
      </c>
      <c r="O71" s="52">
        <f t="shared" ref="O71" si="370">(1+C71)/(1+M71)-1</f>
        <v>2.038834951456292E-2</v>
      </c>
      <c r="P71" s="51">
        <f t="shared" ref="P71" si="371">ROUND((1+AZ71)/(1+BB71)-1,3)</f>
        <v>2.3E-2</v>
      </c>
      <c r="Q71" s="52">
        <f t="shared" ref="Q71" si="372">ROUND((1+BA71)/(1+BC71)-1,3)</f>
        <v>3.7999999999999999E-2</v>
      </c>
      <c r="R71" s="52">
        <f t="shared" ref="R71" si="373">(1+B71)/(1+P71)-1</f>
        <v>1.2707722385141951E-2</v>
      </c>
      <c r="S71" s="52">
        <f t="shared" ref="S71" si="374">(1+C71)/(1+Q71)-1</f>
        <v>1.2524084778420042E-2</v>
      </c>
      <c r="T71" s="74">
        <v>2.87E-2</v>
      </c>
      <c r="U71" s="75">
        <v>3.6900000000000002E-2</v>
      </c>
      <c r="V71" s="75">
        <v>1.66E-2</v>
      </c>
      <c r="W71" s="73"/>
      <c r="X71" s="77">
        <v>3.006E-2</v>
      </c>
      <c r="Y71" s="77">
        <v>3.6110000000000003E-2</v>
      </c>
      <c r="Z71" s="77">
        <v>3.3399999999999999E-2</v>
      </c>
      <c r="AA71" s="77">
        <v>4.385E-2</v>
      </c>
      <c r="AB71" s="77">
        <v>3.9609999999999999E-2</v>
      </c>
      <c r="AC71" s="77">
        <v>4.7539999999999999E-2</v>
      </c>
      <c r="AE71" s="90">
        <f>(((1+(T70/2))^2)-1)</f>
        <v>3.1037160000000119E-2</v>
      </c>
      <c r="AF71" s="90">
        <f t="shared" ref="AF71" si="375">(((1+(U70/2))^2)-1)</f>
        <v>3.8972490000000137E-2</v>
      </c>
      <c r="AG71" s="90">
        <f t="shared" ref="AG71" si="376">(((1+(V70/2))^2)-1)</f>
        <v>1.8484640000000274E-2</v>
      </c>
      <c r="AH71" s="90">
        <f t="shared" ref="AH71" si="377">((1+AG71)*(1+AE71)/(1+AF71))-1</f>
        <v>1.0705789456680215E-2</v>
      </c>
      <c r="AI71" s="89"/>
      <c r="AJ71" s="95">
        <f t="shared" ref="AJ71" si="378">(1+(X70/2))^2-1</f>
        <v>3.2611630625000165E-2</v>
      </c>
      <c r="AK71" s="95">
        <f t="shared" ref="AK71" si="379">(1+(Y70/2))^2-1</f>
        <v>3.8605574400000009E-2</v>
      </c>
      <c r="AL71" s="95">
        <f t="shared" ref="AL71" si="380">(1+(Z70/2))^2-1</f>
        <v>3.5570816899999969E-2</v>
      </c>
      <c r="AM71" s="95">
        <f t="shared" ref="AM71" si="381">(1+(AA70/2))^2-1</f>
        <v>4.5608502500000148E-2</v>
      </c>
      <c r="AN71" s="95">
        <f t="shared" ref="AN71" si="382">(1+(AB70/2))^2-1</f>
        <v>4.1532508025000192E-2</v>
      </c>
      <c r="AO71" s="95">
        <f t="shared" ref="AO71" si="383">(1+(AC70/2))^2-1</f>
        <v>4.923146239999987E-2</v>
      </c>
      <c r="AP71" s="89"/>
      <c r="AQ71" s="90">
        <f t="shared" ref="AQ71" si="384">MAX(AL71-AJ71,0)</f>
        <v>2.9591862749998032E-3</v>
      </c>
      <c r="AR71" s="90">
        <f t="shared" ref="AR71" si="385">MAX(AN71-AJ71,0)</f>
        <v>8.9208774000000268E-3</v>
      </c>
      <c r="AS71" s="90">
        <f t="shared" ref="AS71" si="386">MAX(AM71-AK71,0)</f>
        <v>7.0029281000001387E-3</v>
      </c>
      <c r="AT71" s="90">
        <f t="shared" ref="AT71" si="387">MAX(AO71-AK71,0)</f>
        <v>1.0625887999999861E-2</v>
      </c>
      <c r="AU71" s="90">
        <f t="shared" ref="AU71" si="388">MIN(0.015,((0.667*AQ71)+(0.333*AR71)))</f>
        <v>4.9444294196248784E-3</v>
      </c>
      <c r="AV71" s="90">
        <f t="shared" ref="AV71" si="389">MIN(0.015,((0.667*AS71)+(0.333*AT71)))</f>
        <v>8.2093737467000463E-3</v>
      </c>
      <c r="AW71" s="90">
        <f t="shared" ref="AW71" si="390">(1+AE71)/(1+AH71)-1</f>
        <v>2.0116012746151712E-2</v>
      </c>
      <c r="AX71" s="97">
        <f t="shared" ref="AX71" si="391">(1+AF71+0.5*(AF71-AE71))/(1+AG71+0.5*(AG71-AH71))-1</f>
        <v>2.0116012746151934E-2</v>
      </c>
      <c r="AY71" s="96"/>
      <c r="AZ71" s="90">
        <f t="shared" ref="AZ71" si="392">MAX(AE71+AU71,0)</f>
        <v>3.5981589419624996E-2</v>
      </c>
      <c r="BA71" s="90">
        <f t="shared" ref="BA71" si="393">MAX(AF71 +(0.5*(AF71-AE71)) + AV71,0)</f>
        <v>5.1149528746700194E-2</v>
      </c>
      <c r="BB71" s="90">
        <f t="shared" ref="BB71" si="394">MAX(AW71*$BC$13-$BC$14,0)</f>
        <v>1.2587009559613784E-2</v>
      </c>
      <c r="BC71" s="90">
        <f t="shared" ref="BC71" si="395">MAX(AX71*$BC$13-$BC$14,0)</f>
        <v>1.258700955961395E-2</v>
      </c>
    </row>
    <row r="72" spans="1:55" x14ac:dyDescent="0.2">
      <c r="A72" s="6">
        <f t="shared" si="41"/>
        <v>46082</v>
      </c>
      <c r="B72" s="37">
        <f t="shared" ref="B72" si="396">ROUND(AZ72,3)</f>
        <v>3.4000000000000002E-2</v>
      </c>
      <c r="C72" s="38">
        <f t="shared" ref="C72" si="397">ROUND(BA72,3)</f>
        <v>5.0999999999999997E-2</v>
      </c>
      <c r="D72" s="43">
        <f t="shared" ref="D72" si="398">ROUND(AW72,3)</f>
        <v>0.02</v>
      </c>
      <c r="E72" s="44">
        <f t="shared" ref="E72" si="399">ROUND(AX72,3)</f>
        <v>0.02</v>
      </c>
      <c r="F72" s="38">
        <f t="shared" ref="F72" si="400">(1+B72)/(1+D72)-1</f>
        <v>1.3725490196078383E-2</v>
      </c>
      <c r="G72" s="38">
        <f t="shared" ref="G72" si="401">(1+C72)/(1+E72)-1</f>
        <v>3.039215686274499E-2</v>
      </c>
      <c r="H72" s="37">
        <f t="shared" ref="H72" si="402">ROUND(BB72,3)</f>
        <v>1.2999999999999999E-2</v>
      </c>
      <c r="I72" s="38">
        <f t="shared" ref="I72" si="403">ROUND(BC72,3)</f>
        <v>1.2999999999999999E-2</v>
      </c>
      <c r="J72" s="38">
        <f t="shared" ref="J72" si="404">(1+B72)/(1+H72)-1</f>
        <v>2.0730503455083982E-2</v>
      </c>
      <c r="K72" s="38">
        <f t="shared" ref="K72" si="405">(1+C72)/(1+I72)-1</f>
        <v>3.751233958539002E-2</v>
      </c>
      <c r="L72" s="51">
        <f t="shared" ref="L72" si="406">ROUND((1+AZ72)/(1+AW72)-1,3)</f>
        <v>1.4E-2</v>
      </c>
      <c r="M72" s="52">
        <f t="shared" ref="M72" si="407">ROUND((1+BA72)/(1+AX72)-1,3)</f>
        <v>0.03</v>
      </c>
      <c r="N72" s="52">
        <f t="shared" ref="N72" si="408">(1+B72)/(1+L72)-1</f>
        <v>1.9723865877712132E-2</v>
      </c>
      <c r="O72" s="52">
        <f t="shared" ref="O72" si="409">(1+C72)/(1+M72)-1</f>
        <v>2.038834951456292E-2</v>
      </c>
      <c r="P72" s="51">
        <f t="shared" ref="P72" si="410">ROUND((1+AZ72)/(1+BB72)-1,3)</f>
        <v>2.1000000000000001E-2</v>
      </c>
      <c r="Q72" s="52">
        <f t="shared" ref="Q72" si="411">ROUND((1+BA72)/(1+BC72)-1,3)</f>
        <v>3.6999999999999998E-2</v>
      </c>
      <c r="R72" s="52">
        <f t="shared" ref="R72" si="412">(1+B72)/(1+P72)-1</f>
        <v>1.2732615083251853E-2</v>
      </c>
      <c r="S72" s="52">
        <f t="shared" ref="S72" si="413">(1+C72)/(1+Q72)-1</f>
        <v>1.3500482160077265E-2</v>
      </c>
      <c r="T72" s="74">
        <v>3.27E-2</v>
      </c>
      <c r="U72" s="75">
        <v>3.8800000000000001E-2</v>
      </c>
      <c r="V72" s="75">
        <v>1.83E-2</v>
      </c>
      <c r="W72" s="73"/>
      <c r="X72" s="77">
        <v>3.3300000000000003E-2</v>
      </c>
      <c r="Y72" s="77">
        <v>3.8019999999999998E-2</v>
      </c>
      <c r="Z72" s="77">
        <v>3.6700000000000003E-2</v>
      </c>
      <c r="AA72" s="77">
        <v>4.6269999999999999E-2</v>
      </c>
      <c r="AB72" s="77">
        <v>4.36E-2</v>
      </c>
      <c r="AC72" s="77">
        <v>5.0430000000000003E-2</v>
      </c>
      <c r="AE72" s="90">
        <f>(((1+(T71/2))^2)-1)</f>
        <v>2.8905922500000125E-2</v>
      </c>
      <c r="AF72" s="90">
        <f t="shared" ref="AF72" si="414">(((1+(U71/2))^2)-1)</f>
        <v>3.7240402500000158E-2</v>
      </c>
      <c r="AG72" s="90">
        <f t="shared" ref="AG72" si="415">(((1+(V71/2))^2)-1)</f>
        <v>1.6668890000000047E-2</v>
      </c>
      <c r="AH72" s="90">
        <f t="shared" ref="AH72" si="416">((1+AG72)*(1+AE72)/(1+AF72))-1</f>
        <v>8.4997071279251379E-3</v>
      </c>
      <c r="AI72" s="89"/>
      <c r="AJ72" s="95">
        <f t="shared" ref="AJ72" si="417">(1+(X71/2))^2-1</f>
        <v>3.0285900900000273E-2</v>
      </c>
      <c r="AK72" s="95">
        <f t="shared" ref="AK72" si="418">(1+(Y71/2))^2-1</f>
        <v>3.6435983024999841E-2</v>
      </c>
      <c r="AL72" s="95">
        <f t="shared" ref="AL72" si="419">(1+(Z71/2))^2-1</f>
        <v>3.3678889999999795E-2</v>
      </c>
      <c r="AM72" s="95">
        <f t="shared" ref="AM72" si="420">(1+(AA71/2))^2-1</f>
        <v>4.4330705624999966E-2</v>
      </c>
      <c r="AN72" s="95">
        <f t="shared" ref="AN72" si="421">(1+(AB71/2))^2-1</f>
        <v>4.0002238025000247E-2</v>
      </c>
      <c r="AO72" s="95">
        <f t="shared" ref="AO72" si="422">(1+(AC71/2))^2-1</f>
        <v>4.8105012900000244E-2</v>
      </c>
      <c r="AP72" s="89"/>
      <c r="AQ72" s="90">
        <f t="shared" ref="AQ72" si="423">MAX(AL72-AJ72,0)</f>
        <v>3.3929890999995216E-3</v>
      </c>
      <c r="AR72" s="90">
        <f t="shared" ref="AR72" si="424">MAX(AN72-AJ72,0)</f>
        <v>9.7163371249999742E-3</v>
      </c>
      <c r="AS72" s="90">
        <f t="shared" ref="AS72" si="425">MAX(AM72-AK72,0)</f>
        <v>7.8947226000001258E-3</v>
      </c>
      <c r="AT72" s="90">
        <f t="shared" ref="AT72" si="426">MAX(AO72-AK72,0)</f>
        <v>1.1669029875000403E-2</v>
      </c>
      <c r="AU72" s="90">
        <f t="shared" ref="AU72" si="427">MIN(0.015,((0.667*AQ72)+(0.333*AR72)))</f>
        <v>5.4986639923246729E-3</v>
      </c>
      <c r="AV72" s="90">
        <f t="shared" ref="AV72" si="428">MIN(0.015,((0.667*AS72)+(0.333*AT72)))</f>
        <v>9.1515669225752192E-3</v>
      </c>
      <c r="AW72" s="90">
        <f t="shared" ref="AW72" si="429">(1+AE72)/(1+AH72)-1</f>
        <v>2.0234230340224091E-2</v>
      </c>
      <c r="AX72" s="97">
        <f t="shared" ref="AX72" si="430">(1+AF72+0.5*(AF72-AE72))/(1+AG72+0.5*(AG72-AH72))-1</f>
        <v>2.0234230340224535E-2</v>
      </c>
      <c r="AY72" s="96"/>
      <c r="AZ72" s="90">
        <f t="shared" ref="AZ72" si="431">MAX(AE72+AU72,0)</f>
        <v>3.44045864923248E-2</v>
      </c>
      <c r="BA72" s="90">
        <f t="shared" ref="BA72" si="432">MAX(AF72 +(0.5*(AF72-AE72)) + AV72,0)</f>
        <v>5.0559209422575392E-2</v>
      </c>
      <c r="BB72" s="90">
        <f t="shared" ref="BB72" si="433">MAX(AW72*$BC$13-$BC$14,0)</f>
        <v>1.2675672755168068E-2</v>
      </c>
      <c r="BC72" s="90">
        <f t="shared" ref="BC72" si="434">MAX(AX72*$BC$13-$BC$14,0)</f>
        <v>1.2675672755168401E-2</v>
      </c>
    </row>
    <row r="73" spans="1:55" x14ac:dyDescent="0.2">
      <c r="A73" s="6">
        <f t="shared" si="41"/>
        <v>46113</v>
      </c>
      <c r="B73" s="37">
        <f t="shared" ref="B73" si="435">ROUND(AZ73,3)</f>
        <v>3.9E-2</v>
      </c>
      <c r="C73" s="38">
        <f t="shared" ref="C73" si="436">ROUND(BA73,3)</f>
        <v>5.1999999999999998E-2</v>
      </c>
      <c r="D73" s="43">
        <f t="shared" ref="D73" si="437">ROUND(AW73,3)</f>
        <v>0.02</v>
      </c>
      <c r="E73" s="44">
        <f t="shared" ref="E73" si="438">ROUND(AX73,3)</f>
        <v>0.02</v>
      </c>
      <c r="F73" s="38">
        <f t="shared" ref="F73" si="439">(1+B73)/(1+D73)-1</f>
        <v>1.8627450980392091E-2</v>
      </c>
      <c r="G73" s="38">
        <f t="shared" ref="G73" si="440">(1+C73)/(1+E73)-1</f>
        <v>3.1372549019607954E-2</v>
      </c>
      <c r="H73" s="37">
        <f t="shared" ref="H73" si="441">ROUND(BB73,3)</f>
        <v>1.2999999999999999E-2</v>
      </c>
      <c r="I73" s="38">
        <f t="shared" ref="I73" si="442">ROUND(BC73,3)</f>
        <v>1.2999999999999999E-2</v>
      </c>
      <c r="J73" s="38">
        <f t="shared" ref="J73" si="443">(1+B73)/(1+H73)-1</f>
        <v>2.5666337611056189E-2</v>
      </c>
      <c r="K73" s="38">
        <f t="shared" ref="K73" si="444">(1+C73)/(1+I73)-1</f>
        <v>3.8499506416584506E-2</v>
      </c>
      <c r="L73" s="51">
        <f t="shared" ref="L73" si="445">ROUND((1+AZ73)/(1+AW73)-1,3)</f>
        <v>1.7999999999999999E-2</v>
      </c>
      <c r="M73" s="52">
        <f t="shared" ref="M73" si="446">ROUND((1+BA73)/(1+AX73)-1,3)</f>
        <v>3.1E-2</v>
      </c>
      <c r="N73" s="52">
        <f t="shared" ref="N73" si="447">(1+B73)/(1+L73)-1</f>
        <v>2.0628683693516559E-2</v>
      </c>
      <c r="O73" s="52">
        <f t="shared" ref="O73" si="448">(1+C73)/(1+M73)-1</f>
        <v>2.0368574199806089E-2</v>
      </c>
      <c r="P73" s="51">
        <f t="shared" ref="P73" si="449">ROUND((1+AZ73)/(1+BB73)-1,3)</f>
        <v>2.5999999999999999E-2</v>
      </c>
      <c r="Q73" s="52">
        <f t="shared" ref="Q73" si="450">ROUND((1+BA73)/(1+BC73)-1,3)</f>
        <v>3.9E-2</v>
      </c>
      <c r="R73" s="52">
        <f t="shared" ref="R73" si="451">(1+B73)/(1+P73)-1</f>
        <v>1.2670565302144166E-2</v>
      </c>
      <c r="S73" s="52">
        <f t="shared" ref="S73" si="452">(1+C73)/(1+Q73)-1</f>
        <v>1.2512030798845108E-2</v>
      </c>
      <c r="T73" s="74">
        <v>3.4000000000000002E-2</v>
      </c>
      <c r="U73" s="75">
        <v>3.9600000000000003E-2</v>
      </c>
      <c r="V73" s="75">
        <v>1.89E-2</v>
      </c>
      <c r="W73" s="73"/>
      <c r="X73" s="77">
        <v>3.456E-2</v>
      </c>
      <c r="Y73" s="77">
        <v>3.8809999999999997E-2</v>
      </c>
      <c r="Z73" s="77">
        <v>3.7569999999999999E-2</v>
      </c>
      <c r="AA73" s="77">
        <v>4.6399999999999997E-2</v>
      </c>
      <c r="AB73" s="77">
        <v>4.403E-2</v>
      </c>
      <c r="AC73" s="77">
        <v>5.0479999999999997E-2</v>
      </c>
      <c r="AE73" s="90">
        <f>(((1+(T72/2))^2)-1)</f>
        <v>3.2967322500000229E-2</v>
      </c>
      <c r="AF73" s="90">
        <f t="shared" ref="AF73" si="453">(((1+(U72/2))^2)-1)</f>
        <v>3.9176360000000132E-2</v>
      </c>
      <c r="AG73" s="90">
        <f t="shared" ref="AG73" si="454">(((1+(V72/2))^2)-1)</f>
        <v>1.8383722500000088E-2</v>
      </c>
      <c r="AH73" s="90">
        <f t="shared" ref="AH73" si="455">((1+AG73)*(1+AE73)/(1+AF73))-1</f>
        <v>1.2298920183681172E-2</v>
      </c>
      <c r="AI73" s="89"/>
      <c r="AJ73" s="95">
        <f t="shared" ref="AJ73" si="456">(1+(X72/2))^2-1</f>
        <v>3.357722250000017E-2</v>
      </c>
      <c r="AK73" s="95">
        <f t="shared" ref="AK73" si="457">(1+(Y72/2))^2-1</f>
        <v>3.8381380099999918E-2</v>
      </c>
      <c r="AL73" s="95">
        <f t="shared" ref="AL73" si="458">(1+(Z72/2))^2-1</f>
        <v>3.7036722500000119E-2</v>
      </c>
      <c r="AM73" s="95">
        <f t="shared" ref="AM73" si="459">(1+(AA72/2))^2-1</f>
        <v>4.6805228224999773E-2</v>
      </c>
      <c r="AN73" s="95">
        <f t="shared" ref="AN73" si="460">(1+(AB72/2))^2-1</f>
        <v>4.4075240000000182E-2</v>
      </c>
      <c r="AO73" s="95">
        <f t="shared" ref="AO73" si="461">(1+(AC72/2))^2-1</f>
        <v>5.1065796225000071E-2</v>
      </c>
      <c r="AP73" s="89"/>
      <c r="AQ73" s="90">
        <f t="shared" ref="AQ73" si="462">MAX(AL73-AJ73,0)</f>
        <v>3.4594999999999487E-3</v>
      </c>
      <c r="AR73" s="90">
        <f t="shared" ref="AR73" si="463">MAX(AN73-AJ73,0)</f>
        <v>1.0498017500000012E-2</v>
      </c>
      <c r="AS73" s="90">
        <f t="shared" ref="AS73" si="464">MAX(AM73-AK73,0)</f>
        <v>8.4238481249998554E-3</v>
      </c>
      <c r="AT73" s="90">
        <f t="shared" ref="AT73" si="465">MAX(AO73-AK73,0)</f>
        <v>1.2684416125000153E-2</v>
      </c>
      <c r="AU73" s="90">
        <f t="shared" ref="AU73" si="466">MIN(0.015,((0.667*AQ73)+(0.333*AR73)))</f>
        <v>5.80332632749997E-3</v>
      </c>
      <c r="AV73" s="90">
        <f t="shared" ref="AV73" si="467">MIN(0.015,((0.667*AS73)+(0.333*AT73)))</f>
        <v>9.8426172689999557E-3</v>
      </c>
      <c r="AW73" s="90">
        <f t="shared" ref="AW73" si="468">(1+AE73)/(1+AH73)-1</f>
        <v>2.0417291675633553E-2</v>
      </c>
      <c r="AX73" s="97">
        <f t="shared" ref="AX73" si="469">(1+AF73+0.5*(AF73-AE73))/(1+AG73+0.5*(AG73-AH73))-1</f>
        <v>2.0417291675633775E-2</v>
      </c>
      <c r="AY73" s="96"/>
      <c r="AZ73" s="90">
        <f t="shared" ref="AZ73" si="470">MAX(AE73+AU73,0)</f>
        <v>3.8770648827500198E-2</v>
      </c>
      <c r="BA73" s="90">
        <f t="shared" ref="BA73" si="471">MAX(AF73 +(0.5*(AF73-AE73)) + AV73,0)</f>
        <v>5.2123496019000043E-2</v>
      </c>
      <c r="BB73" s="90">
        <f t="shared" ref="BB73" si="472">MAX(AW73*$BC$13-$BC$14,0)</f>
        <v>1.2812968756725164E-2</v>
      </c>
      <c r="BC73" s="90">
        <f t="shared" ref="BC73" si="473">MAX(AX73*$BC$13-$BC$14,0)</f>
        <v>1.2812968756725331E-2</v>
      </c>
    </row>
    <row r="74" spans="1:55" x14ac:dyDescent="0.2">
      <c r="A74" s="6">
        <f t="shared" si="41"/>
        <v>46143</v>
      </c>
      <c r="B74" s="37">
        <f t="shared" ref="B74" si="474">ROUND(AZ74,3)</f>
        <v>0.04</v>
      </c>
      <c r="C74" s="38">
        <f t="shared" ref="C74" si="475">ROUND(BA74,3)</f>
        <v>5.1999999999999998E-2</v>
      </c>
      <c r="D74" s="43">
        <f t="shared" ref="D74" si="476">ROUND(AW74,3)</f>
        <v>2.1000000000000001E-2</v>
      </c>
      <c r="E74" s="44">
        <f t="shared" ref="E74" si="477">ROUND(AX74,3)</f>
        <v>2.1000000000000001E-2</v>
      </c>
      <c r="F74" s="38">
        <f t="shared" ref="F74" si="478">(1+B74)/(1+D74)-1</f>
        <v>1.8609206660137323E-2</v>
      </c>
      <c r="G74" s="38">
        <f t="shared" ref="G74" si="479">(1+C74)/(1+E74)-1</f>
        <v>3.0362389813908042E-2</v>
      </c>
      <c r="H74" s="37">
        <f t="shared" ref="H74" si="480">ROUND(BB74,3)</f>
        <v>1.2999999999999999E-2</v>
      </c>
      <c r="I74" s="38">
        <f t="shared" ref="I74" si="481">ROUND(BC74,3)</f>
        <v>1.2999999999999999E-2</v>
      </c>
      <c r="J74" s="38">
        <f t="shared" ref="J74" si="482">(1+B74)/(1+H74)-1</f>
        <v>2.6653504442250897E-2</v>
      </c>
      <c r="K74" s="38">
        <f t="shared" ref="K74" si="483">(1+C74)/(1+I74)-1</f>
        <v>3.8499506416584506E-2</v>
      </c>
      <c r="L74" s="51">
        <f t="shared" ref="L74" si="484">ROUND((1+AZ74)/(1+AW74)-1,3)</f>
        <v>1.9E-2</v>
      </c>
      <c r="M74" s="52">
        <f t="shared" ref="M74" si="485">ROUND((1+BA74)/(1+AX74)-1,3)</f>
        <v>3.1E-2</v>
      </c>
      <c r="N74" s="52">
        <f t="shared" ref="N74" si="486">(1+B74)/(1+L74)-1</f>
        <v>2.0608439646712551E-2</v>
      </c>
      <c r="O74" s="52">
        <f t="shared" ref="O74" si="487">(1+C74)/(1+M74)-1</f>
        <v>2.0368574199806089E-2</v>
      </c>
      <c r="P74" s="51">
        <f t="shared" ref="P74" si="488">ROUND((1+AZ74)/(1+BB74)-1,3)</f>
        <v>2.5999999999999999E-2</v>
      </c>
      <c r="Q74" s="52">
        <f t="shared" ref="Q74" si="489">ROUND((1+BA74)/(1+BC74)-1,3)</f>
        <v>3.9E-2</v>
      </c>
      <c r="R74" s="52">
        <f t="shared" ref="R74" si="490">(1+B74)/(1+P74)-1</f>
        <v>1.3645224171539905E-2</v>
      </c>
      <c r="S74" s="52">
        <f t="shared" ref="S74" si="491">(1+C74)/(1+Q74)-1</f>
        <v>1.2512030798845108E-2</v>
      </c>
      <c r="T74" s="71"/>
      <c r="U74" s="72"/>
      <c r="V74" s="72"/>
      <c r="W74" s="73"/>
      <c r="X74" s="73"/>
      <c r="Y74" s="73"/>
      <c r="Z74" s="73"/>
      <c r="AA74" s="73"/>
      <c r="AB74" s="73"/>
      <c r="AC74" s="73"/>
      <c r="AE74" s="90">
        <f>(((1+(T73/2))^2)-1)</f>
        <v>3.4288999999999792E-2</v>
      </c>
      <c r="AF74" s="90">
        <f t="shared" ref="AF74" si="492">(((1+(U73/2))^2)-1)</f>
        <v>3.9992040000000006E-2</v>
      </c>
      <c r="AG74" s="90">
        <f t="shared" ref="AG74" si="493">(((1+(V73/2))^2)-1)</f>
        <v>1.8989302499999861E-2</v>
      </c>
      <c r="AH74" s="90">
        <f t="shared" ref="AH74" si="494">((1+AG74)*(1+AE74)/(1+AF74))-1</f>
        <v>1.3401435931588601E-2</v>
      </c>
      <c r="AI74" s="89"/>
      <c r="AJ74" s="95">
        <f t="shared" ref="AJ74" si="495">(1+(X73/2))^2-1</f>
        <v>3.4858598399999829E-2</v>
      </c>
      <c r="AK74" s="95">
        <f t="shared" ref="AK74" si="496">(1+(Y73/2))^2-1</f>
        <v>3.918655402499982E-2</v>
      </c>
      <c r="AL74" s="95">
        <f t="shared" ref="AL74" si="497">(1+(Z73/2))^2-1</f>
        <v>3.7922876225000124E-2</v>
      </c>
      <c r="AM74" s="95">
        <f t="shared" ref="AM74" si="498">(1+(AA73/2))^2-1</f>
        <v>4.6938240000000242E-2</v>
      </c>
      <c r="AN74" s="95">
        <f t="shared" ref="AN74" si="499">(1+(AB73/2))^2-1</f>
        <v>4.4514660224999725E-2</v>
      </c>
      <c r="AO74" s="95">
        <f t="shared" ref="AO74" si="500">(1+(AC73/2))^2-1</f>
        <v>5.111705759999996E-2</v>
      </c>
      <c r="AP74" s="89"/>
      <c r="AQ74" s="90">
        <f t="shared" ref="AQ74" si="501">MAX(AL74-AJ74,0)</f>
        <v>3.0642778250002944E-3</v>
      </c>
      <c r="AR74" s="90">
        <f t="shared" ref="AR74" si="502">MAX(AN74-AJ74,0)</f>
        <v>9.6560618249998953E-3</v>
      </c>
      <c r="AS74" s="90">
        <f t="shared" ref="AS74" si="503">MAX(AM74-AK74,0)</f>
        <v>7.7516859750004219E-3</v>
      </c>
      <c r="AT74" s="90">
        <f t="shared" ref="AT74" si="504">MAX(AO74-AK74,0)</f>
        <v>1.193050357500014E-2</v>
      </c>
      <c r="AU74" s="90">
        <f t="shared" ref="AU74" si="505">MIN(0.015,((0.667*AQ74)+(0.333*AR74)))</f>
        <v>5.2593418970001624E-3</v>
      </c>
      <c r="AV74" s="90">
        <f t="shared" ref="AV74" si="506">MIN(0.015,((0.667*AS74)+(0.333*AT74)))</f>
        <v>9.1432322358003283E-3</v>
      </c>
      <c r="AW74" s="90">
        <f t="shared" ref="AW74" si="507">(1+AE74)/(1+AH74)-1</f>
        <v>2.0611342482665718E-2</v>
      </c>
      <c r="AX74" s="97">
        <f t="shared" ref="AX74" si="508">(1+AF74+0.5*(AF74-AE74))/(1+AG74+0.5*(AG74-AH74))-1</f>
        <v>2.0611342482665496E-2</v>
      </c>
      <c r="AY74" s="96"/>
      <c r="AZ74" s="90">
        <f t="shared" ref="AZ74" si="509">MAX(AE74+AU74,0)</f>
        <v>3.9548341896999954E-2</v>
      </c>
      <c r="BA74" s="90">
        <f t="shared" ref="BA74" si="510">MAX(AF74 +(0.5*(AF74-AE74)) + AV74,0)</f>
        <v>5.1986792235800439E-2</v>
      </c>
      <c r="BB74" s="90">
        <f t="shared" ref="BB74" si="511">MAX(AW74*$BC$13-$BC$14,0)</f>
        <v>1.2958506861999288E-2</v>
      </c>
      <c r="BC74" s="90">
        <f t="shared" ref="BC74" si="512">MAX(AX74*$BC$13-$BC$14,0)</f>
        <v>1.2958506861999121E-2</v>
      </c>
    </row>
    <row r="75" spans="1:55" x14ac:dyDescent="0.2">
      <c r="B75" s="36"/>
      <c r="C75" s="36"/>
      <c r="D75" s="37"/>
      <c r="E75" s="38"/>
      <c r="F75" s="38"/>
      <c r="G75" s="38"/>
      <c r="H75" s="37"/>
      <c r="I75" s="38"/>
      <c r="J75" s="38"/>
      <c r="K75" s="38"/>
      <c r="L75" s="51"/>
      <c r="M75" s="52"/>
      <c r="N75" s="52"/>
      <c r="O75" s="52"/>
      <c r="P75" s="51"/>
      <c r="Q75" s="52"/>
      <c r="R75" s="52"/>
      <c r="S75" s="52"/>
      <c r="T75" s="71"/>
      <c r="U75" s="72"/>
      <c r="V75" s="72"/>
      <c r="W75" s="73"/>
      <c r="X75" s="73"/>
      <c r="Y75" s="73"/>
      <c r="Z75" s="73"/>
      <c r="AA75" s="73"/>
      <c r="AB75" s="73"/>
      <c r="AC75" s="73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90"/>
      <c r="AR75" s="90"/>
      <c r="AS75" s="90"/>
      <c r="AT75" s="90"/>
      <c r="AU75" s="90"/>
      <c r="AV75" s="90"/>
      <c r="AW75" s="89"/>
      <c r="AX75" s="89"/>
      <c r="AY75" s="89"/>
      <c r="AZ75" s="90"/>
      <c r="BA75" s="90"/>
      <c r="BB75" s="90"/>
      <c r="BC75" s="90"/>
    </row>
    <row r="76" spans="1:55" x14ac:dyDescent="0.2">
      <c r="B76" s="36"/>
      <c r="C76" s="36"/>
      <c r="D76" s="37"/>
      <c r="E76" s="38"/>
      <c r="F76" s="38"/>
      <c r="G76" s="38"/>
      <c r="H76" s="37"/>
      <c r="I76" s="38"/>
      <c r="J76" s="38"/>
      <c r="K76" s="38"/>
      <c r="L76" s="51"/>
      <c r="M76" s="52"/>
      <c r="N76" s="52"/>
      <c r="O76" s="52"/>
      <c r="P76" s="51"/>
      <c r="Q76" s="52"/>
      <c r="R76" s="52"/>
      <c r="S76" s="52"/>
      <c r="T76" s="71"/>
      <c r="U76" s="72"/>
      <c r="V76" s="72"/>
      <c r="W76" s="73"/>
      <c r="X76" s="73"/>
      <c r="Y76" s="73"/>
      <c r="Z76" s="73"/>
      <c r="AA76" s="73"/>
      <c r="AB76" s="73"/>
      <c r="AC76" s="73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90"/>
      <c r="AR76" s="90"/>
      <c r="AS76" s="90"/>
      <c r="AT76" s="90"/>
      <c r="AU76" s="90"/>
      <c r="AV76" s="90"/>
      <c r="AW76" s="89"/>
      <c r="AX76" s="89"/>
      <c r="AY76" s="89"/>
      <c r="AZ76" s="90"/>
      <c r="BA76" s="90"/>
      <c r="BB76" s="90"/>
      <c r="BC76" s="90"/>
    </row>
    <row r="77" spans="1:55" x14ac:dyDescent="0.2">
      <c r="D77" s="30"/>
      <c r="E77" s="29"/>
      <c r="F77" s="29"/>
      <c r="G77" s="29"/>
      <c r="H77" s="30"/>
      <c r="I77" s="29"/>
      <c r="J77" s="29"/>
      <c r="K77" s="29"/>
      <c r="L77" s="30"/>
      <c r="M77" s="29"/>
      <c r="N77" s="29"/>
      <c r="O77" s="29"/>
      <c r="P77" s="30"/>
      <c r="Q77" s="29"/>
      <c r="R77" s="29"/>
      <c r="S77" s="29"/>
    </row>
  </sheetData>
  <mergeCells count="19">
    <mergeCell ref="R15:S15"/>
    <mergeCell ref="F15:G15"/>
    <mergeCell ref="D15:E15"/>
    <mergeCell ref="J15:K15"/>
    <mergeCell ref="L15:M15"/>
    <mergeCell ref="N15:O15"/>
    <mergeCell ref="P15:Q15"/>
    <mergeCell ref="D5:K5"/>
    <mergeCell ref="L5:S5"/>
    <mergeCell ref="F14:G14"/>
    <mergeCell ref="F13:G13"/>
    <mergeCell ref="J13:K13"/>
    <mergeCell ref="J14:K14"/>
    <mergeCell ref="N13:O13"/>
    <mergeCell ref="L14:M14"/>
    <mergeCell ref="N14:O14"/>
    <mergeCell ref="P14:Q14"/>
    <mergeCell ref="R13:S13"/>
    <mergeCell ref="R14:S14"/>
  </mergeCells>
  <pageMargins left="0.25" right="0.25" top="0.5" bottom="1" header="0.5" footer="0.5"/>
  <pageSetup scale="75" orientation="landscape" r:id="rId1"/>
  <headerFooter alignWithMargins="0">
    <oddFooter>&amp;L&amp;D&amp;C&amp;F&amp;R&amp;A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0E56-95B9-4390-A400-F551B51B9C63}">
  <sheetPr>
    <pageSetUpPr fitToPage="1"/>
  </sheetPr>
  <dimension ref="A1:P51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P51" sqref="P51"/>
    </sheetView>
  </sheetViews>
  <sheetFormatPr defaultRowHeight="12.75" x14ac:dyDescent="0.2"/>
  <cols>
    <col min="1" max="1" width="16" customWidth="1"/>
    <col min="2" max="2" width="20" customWidth="1"/>
    <col min="3" max="3" width="14.7109375" style="26" customWidth="1"/>
    <col min="4" max="4" width="20.140625" style="26" customWidth="1"/>
    <col min="5" max="5" width="16.28515625" style="26" customWidth="1"/>
    <col min="6" max="6" width="20.7109375" style="26" customWidth="1"/>
    <col min="7" max="7" width="18" style="26" customWidth="1"/>
    <col min="8" max="8" width="17.28515625" style="26" customWidth="1"/>
    <col min="9" max="9" width="7" customWidth="1"/>
    <col min="10" max="12" width="14.7109375" customWidth="1"/>
    <col min="13" max="13" width="2.28515625" customWidth="1"/>
    <col min="14" max="64" width="14.7109375" customWidth="1"/>
  </cols>
  <sheetData>
    <row r="1" spans="1:16" ht="15" x14ac:dyDescent="0.25">
      <c r="A1" s="8"/>
      <c r="B1" s="10"/>
      <c r="C1" s="16"/>
      <c r="D1" s="16"/>
      <c r="E1" s="16"/>
      <c r="F1" s="16"/>
      <c r="G1" s="16"/>
      <c r="H1" s="16"/>
      <c r="I1" s="10"/>
      <c r="J1" s="10"/>
      <c r="K1" s="10"/>
      <c r="L1" s="10"/>
      <c r="M1" s="10"/>
      <c r="N1" s="10"/>
      <c r="O1" s="10"/>
      <c r="P1" s="10"/>
    </row>
    <row r="2" spans="1:16" ht="14.25" x14ac:dyDescent="0.2">
      <c r="A2" s="10"/>
      <c r="B2" s="10"/>
      <c r="C2" s="16"/>
      <c r="D2" s="16"/>
      <c r="E2" s="16"/>
      <c r="F2" s="16"/>
      <c r="G2" s="16"/>
      <c r="H2" s="16"/>
      <c r="I2" s="10"/>
      <c r="J2" s="10"/>
      <c r="K2" s="10"/>
      <c r="L2" s="10"/>
      <c r="M2" s="10"/>
      <c r="N2" s="10"/>
      <c r="O2" s="10"/>
      <c r="P2" s="10"/>
    </row>
    <row r="3" spans="1:16" ht="15" x14ac:dyDescent="0.25">
      <c r="A3" s="131" t="s">
        <v>96</v>
      </c>
      <c r="B3" s="132"/>
      <c r="C3" s="33"/>
      <c r="D3" s="33"/>
      <c r="E3" s="33"/>
      <c r="F3" s="33"/>
      <c r="G3" s="33"/>
      <c r="H3" s="33"/>
      <c r="I3" s="10"/>
      <c r="J3" s="133" t="s">
        <v>97</v>
      </c>
      <c r="K3" s="61"/>
      <c r="L3" s="61"/>
      <c r="M3" s="61"/>
      <c r="N3" s="61"/>
      <c r="O3" s="61"/>
      <c r="P3" s="61"/>
    </row>
    <row r="4" spans="1:16" ht="15" x14ac:dyDescent="0.25">
      <c r="A4" s="134"/>
      <c r="B4" s="132"/>
      <c r="C4" s="33"/>
      <c r="D4" s="33"/>
      <c r="E4" s="33"/>
      <c r="F4" s="33"/>
      <c r="G4" s="33"/>
      <c r="H4" s="33"/>
      <c r="I4" s="10"/>
      <c r="J4" s="61"/>
      <c r="K4" s="61"/>
      <c r="L4" s="61"/>
      <c r="M4" s="61"/>
      <c r="N4" s="61"/>
      <c r="O4" s="61"/>
      <c r="P4" s="61"/>
    </row>
    <row r="5" spans="1:16" ht="15" x14ac:dyDescent="0.25">
      <c r="A5" s="132"/>
      <c r="B5" s="135" t="s">
        <v>0</v>
      </c>
      <c r="C5" s="117" t="s">
        <v>0</v>
      </c>
      <c r="D5" s="117" t="s">
        <v>37</v>
      </c>
      <c r="E5" s="117" t="s">
        <v>37</v>
      </c>
      <c r="F5" s="117" t="s">
        <v>37</v>
      </c>
      <c r="G5" s="117" t="s">
        <v>37</v>
      </c>
      <c r="H5" s="117"/>
      <c r="I5" s="10"/>
      <c r="J5" s="66" t="s">
        <v>24</v>
      </c>
      <c r="K5" s="66" t="s">
        <v>24</v>
      </c>
      <c r="L5" s="66" t="s">
        <v>24</v>
      </c>
      <c r="M5" s="66"/>
      <c r="N5" s="65" t="s">
        <v>38</v>
      </c>
      <c r="O5" s="65" t="s">
        <v>39</v>
      </c>
      <c r="P5" s="65" t="s">
        <v>20</v>
      </c>
    </row>
    <row r="6" spans="1:16" ht="15" x14ac:dyDescent="0.25">
      <c r="A6" s="136" t="s">
        <v>0</v>
      </c>
      <c r="B6" s="135" t="s">
        <v>40</v>
      </c>
      <c r="C6" s="117" t="s">
        <v>40</v>
      </c>
      <c r="D6" s="117" t="s">
        <v>36</v>
      </c>
      <c r="E6" s="117" t="s">
        <v>36</v>
      </c>
      <c r="F6" s="117" t="s">
        <v>41</v>
      </c>
      <c r="G6" s="117" t="s">
        <v>41</v>
      </c>
      <c r="H6" s="117" t="s">
        <v>63</v>
      </c>
      <c r="I6" s="10"/>
      <c r="J6" s="70" t="s">
        <v>23</v>
      </c>
      <c r="K6" s="70" t="s">
        <v>23</v>
      </c>
      <c r="L6" s="70" t="s">
        <v>23</v>
      </c>
      <c r="M6" s="70"/>
      <c r="N6" s="65" t="s">
        <v>25</v>
      </c>
      <c r="O6" s="65" t="s">
        <v>25</v>
      </c>
      <c r="P6" s="65" t="s">
        <v>25</v>
      </c>
    </row>
    <row r="7" spans="1:16" ht="15" x14ac:dyDescent="0.25">
      <c r="A7" s="136"/>
      <c r="B7" s="135" t="s">
        <v>10</v>
      </c>
      <c r="C7" s="117" t="s">
        <v>11</v>
      </c>
      <c r="D7" s="117" t="s">
        <v>10</v>
      </c>
      <c r="E7" s="117" t="s">
        <v>11</v>
      </c>
      <c r="F7" s="117" t="s">
        <v>10</v>
      </c>
      <c r="G7" s="117" t="s">
        <v>11</v>
      </c>
      <c r="H7" s="117" t="s">
        <v>64</v>
      </c>
      <c r="I7" s="10"/>
      <c r="J7" s="66" t="s">
        <v>4</v>
      </c>
      <c r="K7" s="66" t="s">
        <v>18</v>
      </c>
      <c r="L7" s="66" t="s">
        <v>5</v>
      </c>
      <c r="M7" s="66"/>
      <c r="N7" s="65" t="s">
        <v>4</v>
      </c>
      <c r="O7" s="65" t="s">
        <v>18</v>
      </c>
      <c r="P7" s="65" t="s">
        <v>5</v>
      </c>
    </row>
    <row r="8" spans="1:16" ht="15" x14ac:dyDescent="0.25">
      <c r="A8" s="136" t="s">
        <v>3</v>
      </c>
      <c r="B8" s="135" t="s">
        <v>35</v>
      </c>
      <c r="C8" s="117" t="s">
        <v>35</v>
      </c>
      <c r="D8" s="117" t="s">
        <v>35</v>
      </c>
      <c r="E8" s="117" t="s">
        <v>35</v>
      </c>
      <c r="F8" s="117" t="s">
        <v>35</v>
      </c>
      <c r="G8" s="117" t="s">
        <v>35</v>
      </c>
      <c r="H8" s="117" t="s">
        <v>36</v>
      </c>
      <c r="I8" s="10"/>
      <c r="J8" s="66" t="s">
        <v>1</v>
      </c>
      <c r="K8" s="66" t="s">
        <v>16</v>
      </c>
      <c r="L8" s="66" t="s">
        <v>2</v>
      </c>
      <c r="M8" s="66"/>
      <c r="N8" s="65" t="s">
        <v>1</v>
      </c>
      <c r="O8" s="65" t="s">
        <v>16</v>
      </c>
      <c r="P8" s="65" t="s">
        <v>2</v>
      </c>
    </row>
    <row r="9" spans="1:16" ht="14.25" x14ac:dyDescent="0.2">
      <c r="A9" s="132"/>
      <c r="B9" s="132"/>
      <c r="C9" s="33"/>
      <c r="D9" s="33"/>
      <c r="E9" s="33"/>
      <c r="F9" s="33"/>
      <c r="G9" s="33"/>
      <c r="H9" s="33"/>
      <c r="I9" s="10"/>
      <c r="J9" s="61"/>
      <c r="K9" s="61"/>
      <c r="L9" s="61"/>
      <c r="M9" s="61"/>
      <c r="N9" s="60"/>
      <c r="O9" s="60"/>
      <c r="P9" s="60"/>
    </row>
    <row r="10" spans="1:16" s="2" customFormat="1" ht="15" x14ac:dyDescent="0.25">
      <c r="A10" s="137">
        <v>44896</v>
      </c>
      <c r="B10" s="138" t="s">
        <v>0</v>
      </c>
      <c r="C10" s="116"/>
      <c r="D10" s="116"/>
      <c r="E10" s="116"/>
      <c r="F10" s="116"/>
      <c r="G10" s="116"/>
      <c r="H10" s="116"/>
      <c r="I10" s="25"/>
      <c r="J10" s="139">
        <v>3.3100000000000004E-2</v>
      </c>
      <c r="K10" s="139">
        <v>3.2799999999999996E-2</v>
      </c>
      <c r="L10" s="139">
        <v>1.2200000000000001E-2</v>
      </c>
      <c r="M10" s="140"/>
      <c r="N10" s="59">
        <f>((1+(J10/2))^2)-1</f>
        <v>3.3373902500000163E-2</v>
      </c>
      <c r="O10" s="59">
        <f>((1+(K10/2))^2)-1</f>
        <v>3.3068960000000036E-2</v>
      </c>
      <c r="P10" s="59">
        <f>(((1+(L10/2))^2)-1)</f>
        <v>1.2237209999999887E-2</v>
      </c>
    </row>
    <row r="11" spans="1:16" ht="14.25" x14ac:dyDescent="0.2">
      <c r="A11" s="141">
        <f t="shared" ref="A11:A51" si="0">DATE(YEAR(A10), MONTH(A10)+1, DAY(A10))</f>
        <v>44927</v>
      </c>
      <c r="B11" s="33">
        <f t="shared" ref="B11:B39" si="1">ROUND(N10+0.5%,3)</f>
        <v>3.7999999999999999E-2</v>
      </c>
      <c r="C11" s="33">
        <v>4.7500000000000001E-2</v>
      </c>
      <c r="D11" s="33">
        <f>H11</f>
        <v>2.06E-2</v>
      </c>
      <c r="E11" s="33">
        <v>0.02</v>
      </c>
      <c r="F11" s="33">
        <f>D11+0.75%</f>
        <v>2.81E-2</v>
      </c>
      <c r="G11" s="33">
        <f>E11+0.0075</f>
        <v>2.75E-2</v>
      </c>
      <c r="H11" s="33">
        <f>ROUND(((1+O10)/(1+P10)-1),4)</f>
        <v>2.06E-2</v>
      </c>
      <c r="I11" s="10"/>
      <c r="J11" s="142">
        <v>2.92E-2</v>
      </c>
      <c r="K11" s="142">
        <v>2.9100000000000001E-2</v>
      </c>
      <c r="L11" s="142">
        <v>1.0800000000000001E-2</v>
      </c>
      <c r="M11" s="143"/>
      <c r="N11" s="60">
        <f t="shared" ref="N11:N39" si="2">((1+(J11/2))^2)-1</f>
        <v>2.9413159999999827E-2</v>
      </c>
      <c r="O11" s="60">
        <f t="shared" ref="O11:O39" si="3">((1+(K11/2))^2)-1</f>
        <v>2.9311702500000036E-2</v>
      </c>
      <c r="P11" s="60">
        <f t="shared" ref="P11:P39" si="4">(((1+(L11/2))^2)-1)</f>
        <v>1.0829160000000115E-2</v>
      </c>
    </row>
    <row r="12" spans="1:16" ht="14.25" x14ac:dyDescent="0.2">
      <c r="A12" s="141">
        <f t="shared" si="0"/>
        <v>44958</v>
      </c>
      <c r="B12" s="33">
        <f t="shared" si="1"/>
        <v>3.4000000000000002E-2</v>
      </c>
      <c r="C12" s="33">
        <v>4.7500000000000001E-2</v>
      </c>
      <c r="D12" s="33">
        <f t="shared" ref="D12:D30" si="5">H12</f>
        <v>1.83E-2</v>
      </c>
      <c r="E12" s="33">
        <v>0.02</v>
      </c>
      <c r="F12" s="33">
        <f t="shared" ref="F12:F39" si="6">D12+0.75%</f>
        <v>2.58E-2</v>
      </c>
      <c r="G12" s="33">
        <f t="shared" ref="G12:G30" si="7">E12+0.0075</f>
        <v>2.75E-2</v>
      </c>
      <c r="H12" s="33">
        <f t="shared" ref="H12:H39" si="8">ROUND(((1+O11)/(1+P11)-1),4)</f>
        <v>1.83E-2</v>
      </c>
      <c r="I12" s="10"/>
      <c r="J12" s="142">
        <v>3.3399999999999999E-2</v>
      </c>
      <c r="K12" s="142">
        <v>3.3000000000000002E-2</v>
      </c>
      <c r="L12" s="142">
        <v>1.3500000000000002E-2</v>
      </c>
      <c r="M12" s="143"/>
      <c r="N12" s="60">
        <f t="shared" si="2"/>
        <v>3.3678889999999795E-2</v>
      </c>
      <c r="O12" s="60">
        <f t="shared" si="3"/>
        <v>3.3272250000000003E-2</v>
      </c>
      <c r="P12" s="60">
        <f t="shared" si="4"/>
        <v>1.3545562500000052E-2</v>
      </c>
    </row>
    <row r="13" spans="1:16" ht="14.25" x14ac:dyDescent="0.2">
      <c r="A13" s="141">
        <f t="shared" si="0"/>
        <v>44986</v>
      </c>
      <c r="B13" s="33">
        <f t="shared" si="1"/>
        <v>3.9E-2</v>
      </c>
      <c r="C13" s="33">
        <v>4.7500000000000001E-2</v>
      </c>
      <c r="D13" s="33">
        <f t="shared" si="5"/>
        <v>1.95E-2</v>
      </c>
      <c r="E13" s="33">
        <v>0.02</v>
      </c>
      <c r="F13" s="33">
        <f t="shared" si="6"/>
        <v>2.7E-2</v>
      </c>
      <c r="G13" s="33">
        <f t="shared" si="7"/>
        <v>2.75E-2</v>
      </c>
      <c r="H13" s="33">
        <f t="shared" si="8"/>
        <v>1.95E-2</v>
      </c>
      <c r="I13" s="10"/>
      <c r="J13" s="142">
        <v>3.0600000000000002E-2</v>
      </c>
      <c r="K13" s="142">
        <v>3.04E-2</v>
      </c>
      <c r="L13" s="142">
        <v>1.34E-2</v>
      </c>
      <c r="M13" s="143"/>
      <c r="N13" s="60">
        <f t="shared" si="2"/>
        <v>3.0834090000000147E-2</v>
      </c>
      <c r="O13" s="60">
        <f t="shared" si="3"/>
        <v>3.0631040000000276E-2</v>
      </c>
      <c r="P13" s="60">
        <f t="shared" si="4"/>
        <v>1.3444889999999932E-2</v>
      </c>
    </row>
    <row r="14" spans="1:16" ht="14.25" x14ac:dyDescent="0.2">
      <c r="A14" s="141">
        <f t="shared" si="0"/>
        <v>45017</v>
      </c>
      <c r="B14" s="33">
        <f t="shared" si="1"/>
        <v>3.5999999999999997E-2</v>
      </c>
      <c r="C14" s="33">
        <v>4.7500000000000001E-2</v>
      </c>
      <c r="D14" s="33">
        <f t="shared" si="5"/>
        <v>1.7000000000000001E-2</v>
      </c>
      <c r="E14" s="33">
        <v>0.02</v>
      </c>
      <c r="F14" s="33">
        <f t="shared" si="6"/>
        <v>2.4500000000000001E-2</v>
      </c>
      <c r="G14" s="33">
        <f t="shared" si="7"/>
        <v>2.75E-2</v>
      </c>
      <c r="H14" s="33">
        <f t="shared" si="8"/>
        <v>1.7000000000000001E-2</v>
      </c>
      <c r="I14" s="10"/>
      <c r="J14" s="142">
        <v>2.98E-2</v>
      </c>
      <c r="K14" s="142">
        <v>2.9700000000000004E-2</v>
      </c>
      <c r="L14" s="142">
        <v>1.3100000000000001E-2</v>
      </c>
      <c r="M14" s="143"/>
      <c r="N14" s="60">
        <f t="shared" si="2"/>
        <v>3.0022009999999932E-2</v>
      </c>
      <c r="O14" s="60">
        <f t="shared" si="3"/>
        <v>2.9920522500000102E-2</v>
      </c>
      <c r="P14" s="60">
        <f t="shared" si="4"/>
        <v>1.3142902500000053E-2</v>
      </c>
    </row>
    <row r="15" spans="1:16" ht="14.25" x14ac:dyDescent="0.2">
      <c r="A15" s="141">
        <f t="shared" si="0"/>
        <v>45047</v>
      </c>
      <c r="B15" s="33">
        <f t="shared" si="1"/>
        <v>3.5000000000000003E-2</v>
      </c>
      <c r="C15" s="33">
        <v>4.7500000000000001E-2</v>
      </c>
      <c r="D15" s="33">
        <f t="shared" si="5"/>
        <v>1.66E-2</v>
      </c>
      <c r="E15" s="33">
        <v>0.02</v>
      </c>
      <c r="F15" s="33">
        <f t="shared" si="6"/>
        <v>2.41E-2</v>
      </c>
      <c r="G15" s="33">
        <f t="shared" si="7"/>
        <v>2.75E-2</v>
      </c>
      <c r="H15" s="33">
        <f t="shared" si="8"/>
        <v>1.66E-2</v>
      </c>
      <c r="I15" s="10"/>
      <c r="J15" s="142">
        <v>3.1800000000000002E-2</v>
      </c>
      <c r="K15" s="142">
        <v>3.1400000000000004E-2</v>
      </c>
      <c r="L15" s="142">
        <v>1.3700000000000002E-2</v>
      </c>
      <c r="M15" s="143"/>
      <c r="N15" s="60">
        <f t="shared" si="2"/>
        <v>3.2052810000000154E-2</v>
      </c>
      <c r="O15" s="60">
        <f t="shared" si="3"/>
        <v>3.1646490000000194E-2</v>
      </c>
      <c r="P15" s="60">
        <f t="shared" si="4"/>
        <v>1.3746922499999981E-2</v>
      </c>
    </row>
    <row r="16" spans="1:16" ht="14.25" x14ac:dyDescent="0.2">
      <c r="A16" s="141">
        <f t="shared" si="0"/>
        <v>45078</v>
      </c>
      <c r="B16" s="33">
        <f t="shared" si="1"/>
        <v>3.6999999999999998E-2</v>
      </c>
      <c r="C16" s="33">
        <v>4.7500000000000001E-2</v>
      </c>
      <c r="D16" s="33">
        <f t="shared" si="5"/>
        <v>1.77E-2</v>
      </c>
      <c r="E16" s="33">
        <v>0.02</v>
      </c>
      <c r="F16" s="33">
        <f t="shared" si="6"/>
        <v>2.52E-2</v>
      </c>
      <c r="G16" s="33">
        <f t="shared" si="7"/>
        <v>2.75E-2</v>
      </c>
      <c r="H16" s="33">
        <f t="shared" si="8"/>
        <v>1.77E-2</v>
      </c>
      <c r="I16" s="10"/>
      <c r="J16" s="142">
        <v>3.15E-2</v>
      </c>
      <c r="K16" s="142">
        <v>3.1099999999999999E-2</v>
      </c>
      <c r="L16" s="142">
        <v>1.3899999999999999E-2</v>
      </c>
      <c r="M16" s="143"/>
      <c r="N16" s="60">
        <f t="shared" si="2"/>
        <v>3.1748062499999952E-2</v>
      </c>
      <c r="O16" s="60">
        <f t="shared" si="3"/>
        <v>3.1341802499999849E-2</v>
      </c>
      <c r="P16" s="60">
        <f t="shared" si="4"/>
        <v>1.3948302500000009E-2</v>
      </c>
    </row>
    <row r="17" spans="1:16" ht="14.25" x14ac:dyDescent="0.2">
      <c r="A17" s="141">
        <f t="shared" si="0"/>
        <v>45108</v>
      </c>
      <c r="B17" s="33">
        <f t="shared" si="1"/>
        <v>3.6999999999999998E-2</v>
      </c>
      <c r="C17" s="33">
        <v>4.7500000000000001E-2</v>
      </c>
      <c r="D17" s="33">
        <f t="shared" si="5"/>
        <v>1.72E-2</v>
      </c>
      <c r="E17" s="33">
        <v>0.02</v>
      </c>
      <c r="F17" s="33">
        <f t="shared" si="6"/>
        <v>2.47E-2</v>
      </c>
      <c r="G17" s="33">
        <f t="shared" si="7"/>
        <v>2.75E-2</v>
      </c>
      <c r="H17" s="33">
        <f t="shared" si="8"/>
        <v>1.72E-2</v>
      </c>
      <c r="I17" s="10"/>
      <c r="J17" s="142">
        <v>3.3399999999999999E-2</v>
      </c>
      <c r="K17" s="142">
        <v>3.2899999999999999E-2</v>
      </c>
      <c r="L17" s="142">
        <v>1.6E-2</v>
      </c>
      <c r="M17" s="143"/>
      <c r="N17" s="60">
        <f t="shared" si="2"/>
        <v>3.3678889999999795E-2</v>
      </c>
      <c r="O17" s="60">
        <f t="shared" si="3"/>
        <v>3.3170602500000257E-2</v>
      </c>
      <c r="P17" s="60">
        <f t="shared" si="4"/>
        <v>1.6064000000000078E-2</v>
      </c>
    </row>
    <row r="18" spans="1:16" ht="14.25" x14ac:dyDescent="0.2">
      <c r="A18" s="141">
        <f t="shared" si="0"/>
        <v>45139</v>
      </c>
      <c r="B18" s="33">
        <f t="shared" si="1"/>
        <v>3.9E-2</v>
      </c>
      <c r="C18" s="33">
        <v>4.7500000000000001E-2</v>
      </c>
      <c r="D18" s="33">
        <f t="shared" si="5"/>
        <v>1.6799999999999999E-2</v>
      </c>
      <c r="E18" s="33">
        <v>0.02</v>
      </c>
      <c r="F18" s="33">
        <f t="shared" si="6"/>
        <v>2.4299999999999999E-2</v>
      </c>
      <c r="G18" s="33">
        <f t="shared" si="7"/>
        <v>2.75E-2</v>
      </c>
      <c r="H18" s="33">
        <f t="shared" si="8"/>
        <v>1.6799999999999999E-2</v>
      </c>
      <c r="I18" s="10"/>
      <c r="J18" s="142">
        <v>3.4599999999999999E-2</v>
      </c>
      <c r="K18" s="142">
        <v>3.4100000000000005E-2</v>
      </c>
      <c r="L18" s="142">
        <v>1.7299999999999999E-2</v>
      </c>
      <c r="M18" s="143"/>
      <c r="N18" s="60">
        <f t="shared" si="2"/>
        <v>3.4899290000000249E-2</v>
      </c>
      <c r="O18" s="60">
        <f t="shared" si="3"/>
        <v>3.4390702500000092E-2</v>
      </c>
      <c r="P18" s="60">
        <f t="shared" si="4"/>
        <v>1.7374822500000109E-2</v>
      </c>
    </row>
    <row r="19" spans="1:16" ht="14.25" x14ac:dyDescent="0.2">
      <c r="A19" s="141">
        <f t="shared" si="0"/>
        <v>45170</v>
      </c>
      <c r="B19" s="33">
        <f t="shared" si="1"/>
        <v>0.04</v>
      </c>
      <c r="C19" s="33">
        <v>4.7500000000000001E-2</v>
      </c>
      <c r="D19" s="33">
        <f t="shared" si="5"/>
        <v>1.67E-2</v>
      </c>
      <c r="E19" s="33">
        <v>0.02</v>
      </c>
      <c r="F19" s="33">
        <f t="shared" si="6"/>
        <v>2.4199999999999999E-2</v>
      </c>
      <c r="G19" s="33">
        <f t="shared" si="7"/>
        <v>2.75E-2</v>
      </c>
      <c r="H19" s="33">
        <f t="shared" si="8"/>
        <v>1.67E-2</v>
      </c>
      <c r="I19" s="10"/>
      <c r="J19" s="142">
        <v>3.9300000000000002E-2</v>
      </c>
      <c r="K19" s="142">
        <v>3.8700000000000005E-2</v>
      </c>
      <c r="L19" s="142">
        <v>2.1100000000000001E-2</v>
      </c>
      <c r="M19" s="143"/>
      <c r="N19" s="60">
        <f t="shared" si="2"/>
        <v>3.968612249999981E-2</v>
      </c>
      <c r="O19" s="60">
        <f t="shared" si="3"/>
        <v>3.9074422499999928E-2</v>
      </c>
      <c r="P19" s="60">
        <f t="shared" si="4"/>
        <v>2.1211302500000029E-2</v>
      </c>
    </row>
    <row r="20" spans="1:16" ht="14.25" x14ac:dyDescent="0.2">
      <c r="A20" s="141">
        <f t="shared" si="0"/>
        <v>45200</v>
      </c>
      <c r="B20" s="33">
        <f t="shared" si="1"/>
        <v>4.4999999999999998E-2</v>
      </c>
      <c r="C20" s="33">
        <v>4.7500000000000001E-2</v>
      </c>
      <c r="D20" s="33">
        <f t="shared" si="5"/>
        <v>1.7500000000000002E-2</v>
      </c>
      <c r="E20" s="33">
        <v>0.02</v>
      </c>
      <c r="F20" s="33">
        <f t="shared" si="6"/>
        <v>2.5000000000000001E-2</v>
      </c>
      <c r="G20" s="33">
        <f t="shared" si="7"/>
        <v>2.75E-2</v>
      </c>
      <c r="H20" s="33">
        <f t="shared" si="8"/>
        <v>1.7500000000000002E-2</v>
      </c>
      <c r="I20" s="10"/>
      <c r="J20" s="142">
        <v>3.9600000000000003E-2</v>
      </c>
      <c r="K20" s="142">
        <v>3.8800000000000001E-2</v>
      </c>
      <c r="L20" s="142">
        <v>2.1299999999999999E-2</v>
      </c>
      <c r="M20" s="143"/>
      <c r="N20" s="60">
        <f t="shared" si="2"/>
        <v>3.9992040000000006E-2</v>
      </c>
      <c r="O20" s="60">
        <f t="shared" si="3"/>
        <v>3.9176360000000132E-2</v>
      </c>
      <c r="P20" s="60">
        <f t="shared" si="4"/>
        <v>2.1413422500000001E-2</v>
      </c>
    </row>
    <row r="21" spans="1:16" ht="14.25" x14ac:dyDescent="0.2">
      <c r="A21" s="141">
        <f t="shared" si="0"/>
        <v>45231</v>
      </c>
      <c r="B21" s="33">
        <f t="shared" si="1"/>
        <v>4.4999999999999998E-2</v>
      </c>
      <c r="C21" s="33">
        <v>4.7500000000000001E-2</v>
      </c>
      <c r="D21" s="33">
        <f t="shared" si="5"/>
        <v>1.7399999999999999E-2</v>
      </c>
      <c r="E21" s="33">
        <v>0.02</v>
      </c>
      <c r="F21" s="33">
        <f t="shared" si="6"/>
        <v>2.4899999999999999E-2</v>
      </c>
      <c r="G21" s="33">
        <f t="shared" si="7"/>
        <v>2.75E-2</v>
      </c>
      <c r="H21" s="33">
        <f t="shared" si="8"/>
        <v>1.7399999999999999E-2</v>
      </c>
      <c r="I21" s="10"/>
      <c r="J21" s="142">
        <v>3.39E-2</v>
      </c>
      <c r="K21" s="142">
        <v>3.3399999999999999E-2</v>
      </c>
      <c r="L21" s="142">
        <v>1.5900000000000001E-2</v>
      </c>
      <c r="M21" s="143"/>
      <c r="N21" s="60">
        <f t="shared" si="2"/>
        <v>3.4187302500000127E-2</v>
      </c>
      <c r="O21" s="60">
        <f t="shared" si="3"/>
        <v>3.3678889999999795E-2</v>
      </c>
      <c r="P21" s="60">
        <f t="shared" si="4"/>
        <v>1.5963202499999829E-2</v>
      </c>
    </row>
    <row r="22" spans="1:16" s="2" customFormat="1" ht="15" x14ac:dyDescent="0.25">
      <c r="A22" s="137">
        <f t="shared" si="0"/>
        <v>45261</v>
      </c>
      <c r="B22" s="116">
        <f t="shared" si="1"/>
        <v>3.9E-2</v>
      </c>
      <c r="C22" s="116">
        <v>4.7500000000000001E-2</v>
      </c>
      <c r="D22" s="116">
        <f t="shared" si="5"/>
        <v>1.7399999999999999E-2</v>
      </c>
      <c r="E22" s="116">
        <v>0.02</v>
      </c>
      <c r="F22" s="116">
        <f t="shared" si="6"/>
        <v>2.4899999999999999E-2</v>
      </c>
      <c r="G22" s="116">
        <f t="shared" si="7"/>
        <v>2.75E-2</v>
      </c>
      <c r="H22" s="116">
        <f t="shared" si="8"/>
        <v>1.7399999999999999E-2</v>
      </c>
      <c r="I22" s="25"/>
      <c r="J22" s="139">
        <v>0.03</v>
      </c>
      <c r="K22" s="139">
        <v>2.9600000000000001E-2</v>
      </c>
      <c r="L22" s="139">
        <v>1.3600000000000001E-2</v>
      </c>
      <c r="M22" s="144"/>
      <c r="N22" s="59">
        <f t="shared" si="2"/>
        <v>3.0224999999999724E-2</v>
      </c>
      <c r="O22" s="59">
        <f t="shared" si="3"/>
        <v>2.9819039999999797E-2</v>
      </c>
      <c r="P22" s="59">
        <f t="shared" si="4"/>
        <v>1.3646239999999921E-2</v>
      </c>
    </row>
    <row r="23" spans="1:16" ht="14.25" x14ac:dyDescent="0.2">
      <c r="A23" s="141">
        <f t="shared" si="0"/>
        <v>45292</v>
      </c>
      <c r="B23" s="33">
        <f t="shared" si="1"/>
        <v>3.5000000000000003E-2</v>
      </c>
      <c r="C23" s="33">
        <v>4.7500000000000001E-2</v>
      </c>
      <c r="D23" s="33">
        <f t="shared" si="5"/>
        <v>1.6E-2</v>
      </c>
      <c r="E23" s="33">
        <v>0.02</v>
      </c>
      <c r="F23" s="33">
        <f t="shared" si="6"/>
        <v>2.35E-2</v>
      </c>
      <c r="G23" s="33">
        <f t="shared" si="7"/>
        <v>2.75E-2</v>
      </c>
      <c r="H23" s="33">
        <f t="shared" si="8"/>
        <v>1.6E-2</v>
      </c>
      <c r="I23" s="10"/>
      <c r="J23" s="142">
        <v>3.3100000000000004E-2</v>
      </c>
      <c r="K23" s="142">
        <v>3.27E-2</v>
      </c>
      <c r="L23" s="142">
        <v>1.6299999999999999E-2</v>
      </c>
      <c r="M23" s="143"/>
      <c r="N23" s="60">
        <f t="shared" si="2"/>
        <v>3.3373902500000163E-2</v>
      </c>
      <c r="O23" s="60">
        <f t="shared" si="3"/>
        <v>3.2967322500000229E-2</v>
      </c>
      <c r="P23" s="60">
        <f t="shared" si="4"/>
        <v>1.6366422500000199E-2</v>
      </c>
    </row>
    <row r="24" spans="1:16" ht="14.25" x14ac:dyDescent="0.2">
      <c r="A24" s="141">
        <f t="shared" si="0"/>
        <v>45323</v>
      </c>
      <c r="B24" s="33">
        <f t="shared" si="1"/>
        <v>3.7999999999999999E-2</v>
      </c>
      <c r="C24" s="33">
        <v>4.7500000000000001E-2</v>
      </c>
      <c r="D24" s="33">
        <f t="shared" si="5"/>
        <v>1.6299999999999999E-2</v>
      </c>
      <c r="E24" s="33">
        <v>0.02</v>
      </c>
      <c r="F24" s="33">
        <f t="shared" si="6"/>
        <v>2.3799999999999998E-2</v>
      </c>
      <c r="G24" s="33">
        <f t="shared" si="7"/>
        <v>2.75E-2</v>
      </c>
      <c r="H24" s="33">
        <f t="shared" si="8"/>
        <v>1.6299999999999999E-2</v>
      </c>
      <c r="I24" s="10"/>
      <c r="J24" s="142">
        <v>3.3599999999999998E-2</v>
      </c>
      <c r="K24" s="142">
        <v>3.4000000000000002E-2</v>
      </c>
      <c r="L24" s="142">
        <v>1.66E-2</v>
      </c>
      <c r="M24" s="143"/>
      <c r="N24" s="60">
        <f t="shared" si="2"/>
        <v>3.3882239999999841E-2</v>
      </c>
      <c r="O24" s="60">
        <f t="shared" si="3"/>
        <v>3.4288999999999792E-2</v>
      </c>
      <c r="P24" s="60">
        <f t="shared" si="4"/>
        <v>1.6668890000000047E-2</v>
      </c>
    </row>
    <row r="25" spans="1:16" ht="14.25" x14ac:dyDescent="0.2">
      <c r="A25" s="141">
        <f t="shared" si="0"/>
        <v>45352</v>
      </c>
      <c r="B25" s="33">
        <f t="shared" si="1"/>
        <v>3.9E-2</v>
      </c>
      <c r="C25" s="33">
        <v>4.7500000000000001E-2</v>
      </c>
      <c r="D25" s="33">
        <f t="shared" si="5"/>
        <v>1.7299999999999999E-2</v>
      </c>
      <c r="E25" s="33">
        <v>0.02</v>
      </c>
      <c r="F25" s="33">
        <f t="shared" si="6"/>
        <v>2.4799999999999999E-2</v>
      </c>
      <c r="G25" s="33">
        <f t="shared" si="7"/>
        <v>2.75E-2</v>
      </c>
      <c r="H25" s="33">
        <f t="shared" si="8"/>
        <v>1.7299999999999999E-2</v>
      </c>
      <c r="I25" s="10"/>
      <c r="J25" s="142">
        <v>3.3799999999999997E-2</v>
      </c>
      <c r="K25" s="142">
        <v>3.3500000000000002E-2</v>
      </c>
      <c r="L25" s="142">
        <v>1.5100000000000001E-2</v>
      </c>
      <c r="M25" s="143"/>
      <c r="N25" s="60">
        <f t="shared" si="2"/>
        <v>3.4085609999999766E-2</v>
      </c>
      <c r="O25" s="60">
        <f t="shared" si="3"/>
        <v>3.3780562500000055E-2</v>
      </c>
      <c r="P25" s="60">
        <f t="shared" si="4"/>
        <v>1.515700249999985E-2</v>
      </c>
    </row>
    <row r="26" spans="1:16" ht="14.25" x14ac:dyDescent="0.2">
      <c r="A26" s="141">
        <f t="shared" si="0"/>
        <v>45383</v>
      </c>
      <c r="B26" s="33">
        <f t="shared" si="1"/>
        <v>3.9E-2</v>
      </c>
      <c r="C26" s="33">
        <v>4.7500000000000001E-2</v>
      </c>
      <c r="D26" s="33">
        <f t="shared" si="5"/>
        <v>1.83E-2</v>
      </c>
      <c r="E26" s="33">
        <v>0.02</v>
      </c>
      <c r="F26" s="33">
        <f t="shared" si="6"/>
        <v>2.58E-2</v>
      </c>
      <c r="G26" s="33">
        <f t="shared" si="7"/>
        <v>2.75E-2</v>
      </c>
      <c r="H26" s="33">
        <f t="shared" si="8"/>
        <v>1.83E-2</v>
      </c>
      <c r="I26" s="10"/>
      <c r="J26" s="142">
        <v>3.73E-2</v>
      </c>
      <c r="K26" s="142">
        <v>3.7000000000000005E-2</v>
      </c>
      <c r="L26" s="142">
        <v>1.83E-2</v>
      </c>
      <c r="M26" s="143"/>
      <c r="N26" s="60">
        <f t="shared" si="2"/>
        <v>3.7647822500000094E-2</v>
      </c>
      <c r="O26" s="60">
        <f t="shared" si="3"/>
        <v>3.7342250000000021E-2</v>
      </c>
      <c r="P26" s="60">
        <f t="shared" si="4"/>
        <v>1.8383722500000088E-2</v>
      </c>
    </row>
    <row r="27" spans="1:16" ht="14.25" x14ac:dyDescent="0.2">
      <c r="A27" s="141">
        <f t="shared" si="0"/>
        <v>45413</v>
      </c>
      <c r="B27" s="33">
        <f t="shared" si="1"/>
        <v>4.2999999999999997E-2</v>
      </c>
      <c r="C27" s="33">
        <v>4.7500000000000001E-2</v>
      </c>
      <c r="D27" s="33">
        <f t="shared" si="5"/>
        <v>1.8599999999999998E-2</v>
      </c>
      <c r="E27" s="33">
        <v>0.02</v>
      </c>
      <c r="F27" s="33">
        <f t="shared" si="6"/>
        <v>2.6099999999999998E-2</v>
      </c>
      <c r="G27" s="33">
        <f t="shared" si="7"/>
        <v>2.75E-2</v>
      </c>
      <c r="H27" s="33">
        <f t="shared" si="8"/>
        <v>1.8599999999999998E-2</v>
      </c>
      <c r="I27" s="10"/>
      <c r="J27" s="142">
        <v>3.6499999999999998E-2</v>
      </c>
      <c r="K27" s="142">
        <v>3.61E-2</v>
      </c>
      <c r="L27" s="142">
        <v>1.77E-2</v>
      </c>
      <c r="M27" s="143"/>
      <c r="N27" s="60">
        <f t="shared" si="2"/>
        <v>3.683306250000018E-2</v>
      </c>
      <c r="O27" s="60">
        <f t="shared" si="3"/>
        <v>3.6425802499999715E-2</v>
      </c>
      <c r="P27" s="60">
        <f t="shared" si="4"/>
        <v>1.777832250000011E-2</v>
      </c>
    </row>
    <row r="28" spans="1:16" ht="14.25" x14ac:dyDescent="0.2">
      <c r="A28" s="141">
        <f t="shared" si="0"/>
        <v>45444</v>
      </c>
      <c r="B28" s="33">
        <f t="shared" si="1"/>
        <v>4.2000000000000003E-2</v>
      </c>
      <c r="C28" s="33">
        <v>4.7500000000000001E-2</v>
      </c>
      <c r="D28" s="33">
        <f t="shared" si="5"/>
        <v>1.83E-2</v>
      </c>
      <c r="E28" s="33">
        <v>0.02</v>
      </c>
      <c r="F28" s="33">
        <f t="shared" si="6"/>
        <v>2.58E-2</v>
      </c>
      <c r="G28" s="33">
        <f t="shared" si="7"/>
        <v>2.75E-2</v>
      </c>
      <c r="H28" s="33">
        <f t="shared" si="8"/>
        <v>1.83E-2</v>
      </c>
      <c r="I28" s="10"/>
      <c r="J28" s="142">
        <v>3.39E-2</v>
      </c>
      <c r="K28" s="142">
        <v>3.3500000000000002E-2</v>
      </c>
      <c r="L28" s="142">
        <v>1.5600000000000001E-2</v>
      </c>
      <c r="M28" s="143"/>
      <c r="N28" s="60">
        <f t="shared" si="2"/>
        <v>3.4187302500000127E-2</v>
      </c>
      <c r="O28" s="60">
        <f t="shared" si="3"/>
        <v>3.3780562500000055E-2</v>
      </c>
      <c r="P28" s="60">
        <f t="shared" si="4"/>
        <v>1.5660840000000009E-2</v>
      </c>
    </row>
    <row r="29" spans="1:16" ht="14.25" x14ac:dyDescent="0.2">
      <c r="A29" s="141">
        <f t="shared" si="0"/>
        <v>45474</v>
      </c>
      <c r="B29" s="33">
        <f t="shared" si="1"/>
        <v>3.9E-2</v>
      </c>
      <c r="C29" s="33">
        <v>4.7500000000000001E-2</v>
      </c>
      <c r="D29" s="33">
        <f t="shared" si="5"/>
        <v>1.78E-2</v>
      </c>
      <c r="E29" s="33">
        <v>0.02</v>
      </c>
      <c r="F29" s="33">
        <f t="shared" si="6"/>
        <v>2.53E-2</v>
      </c>
      <c r="G29" s="33">
        <f t="shared" si="7"/>
        <v>2.75E-2</v>
      </c>
      <c r="H29" s="33">
        <f t="shared" si="8"/>
        <v>1.78E-2</v>
      </c>
      <c r="I29" s="10"/>
      <c r="J29" s="142">
        <v>3.2300000000000002E-2</v>
      </c>
      <c r="K29" s="142">
        <v>3.2199999999999999E-2</v>
      </c>
      <c r="L29" s="142">
        <v>1.44E-2</v>
      </c>
      <c r="M29" s="143"/>
      <c r="N29" s="60">
        <f t="shared" si="2"/>
        <v>3.2560822500000253E-2</v>
      </c>
      <c r="O29" s="60">
        <f t="shared" si="3"/>
        <v>3.2459210000000072E-2</v>
      </c>
      <c r="P29" s="60">
        <f t="shared" si="4"/>
        <v>1.4451840000000216E-2</v>
      </c>
    </row>
    <row r="30" spans="1:16" ht="14.25" x14ac:dyDescent="0.2">
      <c r="A30" s="141">
        <f t="shared" si="0"/>
        <v>45505</v>
      </c>
      <c r="B30" s="33">
        <f t="shared" si="1"/>
        <v>3.7999999999999999E-2</v>
      </c>
      <c r="C30" s="33">
        <v>4.7500000000000001E-2</v>
      </c>
      <c r="D30" s="33">
        <f t="shared" si="5"/>
        <v>1.78E-2</v>
      </c>
      <c r="E30" s="33">
        <v>0.02</v>
      </c>
      <c r="F30" s="33">
        <f t="shared" si="6"/>
        <v>2.53E-2</v>
      </c>
      <c r="G30" s="33">
        <f t="shared" si="7"/>
        <v>2.75E-2</v>
      </c>
      <c r="H30" s="33">
        <f t="shared" si="8"/>
        <v>1.78E-2</v>
      </c>
      <c r="I30" s="10"/>
      <c r="J30" s="142">
        <v>3.1800000000000002E-2</v>
      </c>
      <c r="K30" s="142">
        <v>3.1800000000000002E-2</v>
      </c>
      <c r="L30" s="142">
        <v>1.4800000000000001E-2</v>
      </c>
      <c r="M30" s="61"/>
      <c r="N30" s="60">
        <f t="shared" si="2"/>
        <v>3.2052810000000154E-2</v>
      </c>
      <c r="O30" s="60">
        <f t="shared" si="3"/>
        <v>3.2052810000000154E-2</v>
      </c>
      <c r="P30" s="60">
        <f t="shared" si="4"/>
        <v>1.4854760000000189E-2</v>
      </c>
    </row>
    <row r="31" spans="1:16" ht="14.25" x14ac:dyDescent="0.2">
      <c r="A31" s="141">
        <f t="shared" si="0"/>
        <v>45536</v>
      </c>
      <c r="B31" s="33">
        <f t="shared" si="1"/>
        <v>3.6999999999999998E-2</v>
      </c>
      <c r="C31" s="33">
        <v>4.7500000000000001E-2</v>
      </c>
      <c r="D31" s="33">
        <f t="shared" ref="D31:D39" si="9">H31</f>
        <v>1.6899999999999998E-2</v>
      </c>
      <c r="E31" s="33">
        <v>0.02</v>
      </c>
      <c r="F31" s="33">
        <f t="shared" si="6"/>
        <v>2.4399999999999998E-2</v>
      </c>
      <c r="G31" s="33">
        <f t="shared" ref="G31:G34" si="10">E31+0.0075</f>
        <v>2.75E-2</v>
      </c>
      <c r="H31" s="33">
        <f t="shared" si="8"/>
        <v>1.6899999999999998E-2</v>
      </c>
      <c r="I31" s="10"/>
      <c r="J31" s="142">
        <v>3.1699999999999999E-2</v>
      </c>
      <c r="K31" s="142">
        <v>3.2000000000000001E-2</v>
      </c>
      <c r="L31" s="142">
        <v>1.55E-2</v>
      </c>
      <c r="M31" s="61"/>
      <c r="N31" s="60">
        <f t="shared" si="2"/>
        <v>3.1951222499999821E-2</v>
      </c>
      <c r="O31" s="60">
        <f t="shared" si="3"/>
        <v>3.2256000000000062E-2</v>
      </c>
      <c r="P31" s="60">
        <f t="shared" si="4"/>
        <v>1.556006249999986E-2</v>
      </c>
    </row>
    <row r="32" spans="1:16" ht="14.25" x14ac:dyDescent="0.2">
      <c r="A32" s="141">
        <f t="shared" si="0"/>
        <v>45566</v>
      </c>
      <c r="B32" s="33">
        <f t="shared" si="1"/>
        <v>3.6999999999999998E-2</v>
      </c>
      <c r="C32" s="33">
        <v>4.7500000000000001E-2</v>
      </c>
      <c r="D32" s="33">
        <f t="shared" si="9"/>
        <v>1.6400000000000001E-2</v>
      </c>
      <c r="E32" s="33">
        <v>0.02</v>
      </c>
      <c r="F32" s="33">
        <f t="shared" si="6"/>
        <v>2.3900000000000001E-2</v>
      </c>
      <c r="G32" s="33">
        <f t="shared" si="10"/>
        <v>2.75E-2</v>
      </c>
      <c r="H32" s="33">
        <f t="shared" si="8"/>
        <v>1.6400000000000001E-2</v>
      </c>
      <c r="I32" s="10"/>
      <c r="J32" s="142">
        <v>3.3300000000000003E-2</v>
      </c>
      <c r="K32" s="142">
        <v>3.3399999999999999E-2</v>
      </c>
      <c r="L32" s="142">
        <v>1.5800000000000002E-2</v>
      </c>
      <c r="M32" s="61"/>
      <c r="N32" s="60">
        <f t="shared" si="2"/>
        <v>3.357722250000017E-2</v>
      </c>
      <c r="O32" s="60">
        <f t="shared" si="3"/>
        <v>3.3678889999999795E-2</v>
      </c>
      <c r="P32" s="60">
        <f t="shared" si="4"/>
        <v>1.5862409999999993E-2</v>
      </c>
    </row>
    <row r="33" spans="1:16" ht="14.25" x14ac:dyDescent="0.2">
      <c r="A33" s="141">
        <f t="shared" si="0"/>
        <v>45597</v>
      </c>
      <c r="B33" s="33">
        <f t="shared" si="1"/>
        <v>3.9E-2</v>
      </c>
      <c r="C33" s="33">
        <v>4.7500000000000001E-2</v>
      </c>
      <c r="D33" s="33">
        <f t="shared" si="9"/>
        <v>1.7500000000000002E-2</v>
      </c>
      <c r="E33" s="33">
        <v>0.02</v>
      </c>
      <c r="F33" s="33">
        <f t="shared" si="6"/>
        <v>2.5000000000000001E-2</v>
      </c>
      <c r="G33" s="33">
        <f t="shared" si="10"/>
        <v>2.75E-2</v>
      </c>
      <c r="H33" s="33">
        <f t="shared" si="8"/>
        <v>1.7500000000000002E-2</v>
      </c>
      <c r="I33" s="10"/>
      <c r="J33" s="142">
        <v>3.2599999999999997E-2</v>
      </c>
      <c r="K33" s="142">
        <v>3.2599999999999997E-2</v>
      </c>
      <c r="L33" s="142">
        <v>1.49E-2</v>
      </c>
      <c r="M33" s="61"/>
      <c r="N33" s="60">
        <f t="shared" si="2"/>
        <v>3.2865689999999947E-2</v>
      </c>
      <c r="O33" s="60">
        <f t="shared" si="3"/>
        <v>3.2865689999999947E-2</v>
      </c>
      <c r="P33" s="60">
        <f t="shared" si="4"/>
        <v>1.4955502499999884E-2</v>
      </c>
    </row>
    <row r="34" spans="1:16" s="2" customFormat="1" ht="15" x14ac:dyDescent="0.25">
      <c r="A34" s="137">
        <f t="shared" si="0"/>
        <v>45627</v>
      </c>
      <c r="B34" s="116">
        <f t="shared" si="1"/>
        <v>3.7999999999999999E-2</v>
      </c>
      <c r="C34" s="116">
        <v>4.7500000000000001E-2</v>
      </c>
      <c r="D34" s="116">
        <f t="shared" si="9"/>
        <v>1.7600000000000001E-2</v>
      </c>
      <c r="E34" s="116">
        <v>0.02</v>
      </c>
      <c r="F34" s="116">
        <f t="shared" si="6"/>
        <v>2.5100000000000001E-2</v>
      </c>
      <c r="G34" s="116">
        <f t="shared" si="10"/>
        <v>2.75E-2</v>
      </c>
      <c r="H34" s="116">
        <f t="shared" si="8"/>
        <v>1.7600000000000001E-2</v>
      </c>
      <c r="I34" s="25"/>
      <c r="J34" s="139">
        <v>3.3599999999999998E-2</v>
      </c>
      <c r="K34" s="139">
        <v>3.3700000000000001E-2</v>
      </c>
      <c r="L34" s="139">
        <v>1.54E-2</v>
      </c>
      <c r="M34" s="133"/>
      <c r="N34" s="59">
        <f t="shared" si="2"/>
        <v>3.3882239999999841E-2</v>
      </c>
      <c r="O34" s="59">
        <f t="shared" si="3"/>
        <v>3.3983922500000041E-2</v>
      </c>
      <c r="P34" s="59">
        <f t="shared" si="4"/>
        <v>1.5459290000000125E-2</v>
      </c>
    </row>
    <row r="35" spans="1:16" ht="14.25" x14ac:dyDescent="0.2">
      <c r="A35" s="141">
        <f t="shared" si="0"/>
        <v>45658</v>
      </c>
      <c r="B35" s="33">
        <f t="shared" si="1"/>
        <v>3.9E-2</v>
      </c>
      <c r="C35" s="33">
        <v>4.7500000000000001E-2</v>
      </c>
      <c r="D35" s="33">
        <f t="shared" si="9"/>
        <v>1.8200000000000001E-2</v>
      </c>
      <c r="E35" s="33">
        <v>0.02</v>
      </c>
      <c r="F35" s="33">
        <f t="shared" si="6"/>
        <v>2.5700000000000001E-2</v>
      </c>
      <c r="G35" s="33">
        <f t="shared" ref="G35:G41" si="11">E35+0.75%</f>
        <v>2.75E-2</v>
      </c>
      <c r="H35" s="33">
        <f t="shared" si="8"/>
        <v>1.8200000000000001E-2</v>
      </c>
      <c r="I35" s="10"/>
      <c r="J35" s="142">
        <v>3.32E-2</v>
      </c>
      <c r="K35" s="142">
        <v>3.3399999999999999E-2</v>
      </c>
      <c r="L35" s="142">
        <v>1.4499999999999999E-2</v>
      </c>
      <c r="M35" s="61"/>
      <c r="N35" s="60">
        <f t="shared" si="2"/>
        <v>3.3475559999999849E-2</v>
      </c>
      <c r="O35" s="60">
        <f t="shared" si="3"/>
        <v>3.3678889999999795E-2</v>
      </c>
      <c r="P35" s="60">
        <f t="shared" si="4"/>
        <v>1.4552562500000032E-2</v>
      </c>
    </row>
    <row r="36" spans="1:16" ht="14.25" x14ac:dyDescent="0.2">
      <c r="A36" s="141">
        <f t="shared" si="0"/>
        <v>45689</v>
      </c>
      <c r="B36" s="33">
        <f t="shared" si="1"/>
        <v>3.7999999999999999E-2</v>
      </c>
      <c r="C36" s="33">
        <v>4.7500000000000001E-2</v>
      </c>
      <c r="D36" s="33">
        <f t="shared" si="9"/>
        <v>1.89E-2</v>
      </c>
      <c r="E36" s="33">
        <v>0.02</v>
      </c>
      <c r="F36" s="33">
        <f t="shared" si="6"/>
        <v>2.64E-2</v>
      </c>
      <c r="G36" s="33">
        <f t="shared" si="11"/>
        <v>2.75E-2</v>
      </c>
      <c r="H36" s="33">
        <f t="shared" si="8"/>
        <v>1.89E-2</v>
      </c>
      <c r="I36" s="10"/>
      <c r="J36" s="142">
        <v>3.15E-2</v>
      </c>
      <c r="K36" s="142">
        <v>3.1800000000000002E-2</v>
      </c>
      <c r="L36" s="142">
        <v>1.3300000000000001E-2</v>
      </c>
      <c r="M36" s="61"/>
      <c r="N36" s="60">
        <f t="shared" si="2"/>
        <v>3.1748062499999952E-2</v>
      </c>
      <c r="O36" s="60">
        <f t="shared" si="3"/>
        <v>3.2052810000000154E-2</v>
      </c>
      <c r="P36" s="60">
        <f t="shared" si="4"/>
        <v>1.3344222500000003E-2</v>
      </c>
    </row>
    <row r="37" spans="1:16" ht="14.25" x14ac:dyDescent="0.2">
      <c r="A37" s="141">
        <f t="shared" si="0"/>
        <v>45717</v>
      </c>
      <c r="B37" s="33">
        <f t="shared" si="1"/>
        <v>3.6999999999999998E-2</v>
      </c>
      <c r="C37" s="33">
        <v>4.7500000000000001E-2</v>
      </c>
      <c r="D37" s="33">
        <f t="shared" si="9"/>
        <v>1.8499999999999999E-2</v>
      </c>
      <c r="E37" s="33">
        <v>0.02</v>
      </c>
      <c r="F37" s="33">
        <f t="shared" si="6"/>
        <v>2.5999999999999999E-2</v>
      </c>
      <c r="G37" s="33">
        <f t="shared" si="11"/>
        <v>2.75E-2</v>
      </c>
      <c r="H37" s="33">
        <f t="shared" si="8"/>
        <v>1.8499999999999999E-2</v>
      </c>
      <c r="I37" s="10"/>
      <c r="J37" s="142">
        <v>3.32E-2</v>
      </c>
      <c r="K37" s="142">
        <v>3.3599999999999998E-2</v>
      </c>
      <c r="L37" s="142">
        <v>1.49E-2</v>
      </c>
      <c r="M37" s="61"/>
      <c r="N37" s="60">
        <f t="shared" si="2"/>
        <v>3.3475559999999849E-2</v>
      </c>
      <c r="O37" s="60">
        <f t="shared" si="3"/>
        <v>3.3882239999999841E-2</v>
      </c>
      <c r="P37" s="60">
        <f t="shared" si="4"/>
        <v>1.4955502499999884E-2</v>
      </c>
    </row>
    <row r="38" spans="1:16" ht="14.25" x14ac:dyDescent="0.2">
      <c r="A38" s="141">
        <f t="shared" si="0"/>
        <v>45748</v>
      </c>
      <c r="B38" s="33">
        <f t="shared" si="1"/>
        <v>3.7999999999999999E-2</v>
      </c>
      <c r="C38" s="33">
        <v>4.7500000000000001E-2</v>
      </c>
      <c r="D38" s="33">
        <f t="shared" si="9"/>
        <v>1.8599999999999998E-2</v>
      </c>
      <c r="E38" s="33">
        <v>0.02</v>
      </c>
      <c r="F38" s="33">
        <f t="shared" si="6"/>
        <v>2.6099999999999998E-2</v>
      </c>
      <c r="G38" s="33">
        <f t="shared" si="11"/>
        <v>2.75E-2</v>
      </c>
      <c r="H38" s="33">
        <f t="shared" si="8"/>
        <v>1.8599999999999998E-2</v>
      </c>
      <c r="I38" s="10"/>
      <c r="J38" s="142">
        <v>3.3599999999999998E-2</v>
      </c>
      <c r="K38" s="142">
        <v>3.4200000000000001E-2</v>
      </c>
      <c r="L38" s="142">
        <v>1.6E-2</v>
      </c>
      <c r="M38" s="61"/>
      <c r="N38" s="60">
        <f t="shared" si="2"/>
        <v>3.3882239999999841E-2</v>
      </c>
      <c r="O38" s="60">
        <f t="shared" si="3"/>
        <v>3.4492409999999696E-2</v>
      </c>
      <c r="P38" s="60">
        <f t="shared" si="4"/>
        <v>1.6064000000000078E-2</v>
      </c>
    </row>
    <row r="39" spans="1:16" ht="14.25" x14ac:dyDescent="0.2">
      <c r="A39" s="141">
        <f t="shared" si="0"/>
        <v>45778</v>
      </c>
      <c r="B39" s="33">
        <f t="shared" si="1"/>
        <v>3.9E-2</v>
      </c>
      <c r="C39" s="33">
        <v>4.7500000000000001E-2</v>
      </c>
      <c r="D39" s="33">
        <f t="shared" si="9"/>
        <v>1.8100000000000002E-2</v>
      </c>
      <c r="E39" s="33">
        <v>0.02</v>
      </c>
      <c r="F39" s="33">
        <f t="shared" si="6"/>
        <v>2.5600000000000001E-2</v>
      </c>
      <c r="G39" s="33">
        <f t="shared" si="11"/>
        <v>2.75E-2</v>
      </c>
      <c r="H39" s="33">
        <f t="shared" si="8"/>
        <v>1.8100000000000002E-2</v>
      </c>
      <c r="I39" s="10"/>
      <c r="J39" s="142">
        <v>3.4799999999999998E-2</v>
      </c>
      <c r="K39" s="142">
        <v>3.5400000000000001E-2</v>
      </c>
      <c r="L39" s="142">
        <v>1.66E-2</v>
      </c>
      <c r="M39" s="61"/>
      <c r="N39" s="60">
        <f t="shared" si="2"/>
        <v>3.5102760000000233E-2</v>
      </c>
      <c r="O39" s="60">
        <f t="shared" si="3"/>
        <v>3.571329000000012E-2</v>
      </c>
      <c r="P39" s="60">
        <f t="shared" si="4"/>
        <v>1.6668890000000047E-2</v>
      </c>
    </row>
    <row r="40" spans="1:16" ht="14.25" x14ac:dyDescent="0.2">
      <c r="A40" s="141">
        <f t="shared" si="0"/>
        <v>45809</v>
      </c>
      <c r="B40" s="33">
        <f t="shared" ref="B40" si="12">ROUND(N39+0.5%,3)</f>
        <v>0.04</v>
      </c>
      <c r="C40" s="33">
        <v>4.7500000000000001E-2</v>
      </c>
      <c r="D40" s="33">
        <f t="shared" ref="D40" si="13">H40</f>
        <v>1.8700000000000001E-2</v>
      </c>
      <c r="E40" s="33">
        <v>0.02</v>
      </c>
      <c r="F40" s="33">
        <f t="shared" ref="F40" si="14">D40+0.75%</f>
        <v>2.6200000000000001E-2</v>
      </c>
      <c r="G40" s="33">
        <f t="shared" si="11"/>
        <v>2.75E-2</v>
      </c>
      <c r="H40" s="33">
        <f t="shared" ref="H40" si="15">ROUND(((1+O39)/(1+P39)-1),4)</f>
        <v>1.8700000000000001E-2</v>
      </c>
      <c r="I40" s="10"/>
      <c r="J40" s="142">
        <v>3.5999999999999997E-2</v>
      </c>
      <c r="K40" s="142">
        <v>3.6299999999999999E-2</v>
      </c>
      <c r="L40" s="142">
        <v>1.72E-2</v>
      </c>
      <c r="M40" s="61"/>
      <c r="N40" s="60">
        <f t="shared" ref="N40" si="16">((1+(J40/2))^2)-1</f>
        <v>3.6324000000000023E-2</v>
      </c>
      <c r="O40" s="60">
        <f t="shared" ref="O40" si="17">((1+(K40/2))^2)-1</f>
        <v>3.6629422499999675E-2</v>
      </c>
      <c r="P40" s="60">
        <f t="shared" ref="P40" si="18">(((1+(L40/2))^2)-1)</f>
        <v>1.7273959999999811E-2</v>
      </c>
    </row>
    <row r="41" spans="1:16" ht="14.25" x14ac:dyDescent="0.2">
      <c r="A41" s="141">
        <f t="shared" si="0"/>
        <v>45839</v>
      </c>
      <c r="B41" s="33">
        <f t="shared" ref="B41" si="19">ROUND(N40+0.5%,3)</f>
        <v>4.1000000000000002E-2</v>
      </c>
      <c r="C41" s="33">
        <v>4.7500000000000001E-2</v>
      </c>
      <c r="D41" s="33">
        <f t="shared" ref="D41" si="20">H41</f>
        <v>1.9E-2</v>
      </c>
      <c r="E41" s="33">
        <v>0.02</v>
      </c>
      <c r="F41" s="33">
        <f t="shared" ref="F41" si="21">D41+0.75%</f>
        <v>2.6499999999999999E-2</v>
      </c>
      <c r="G41" s="33">
        <f t="shared" si="11"/>
        <v>2.75E-2</v>
      </c>
      <c r="H41" s="33">
        <f t="shared" ref="H41" si="22">ROUND(((1+O40)/(1+P40)-1),4)</f>
        <v>1.9E-2</v>
      </c>
      <c r="I41" s="10"/>
      <c r="J41" s="142">
        <v>3.7699999999999997E-2</v>
      </c>
      <c r="K41" s="142">
        <v>3.7999999999999999E-2</v>
      </c>
      <c r="L41" s="142">
        <v>1.7999999999999999E-2</v>
      </c>
      <c r="M41" s="61"/>
      <c r="N41" s="60">
        <f t="shared" ref="N41" si="23">((1+(J41/2))^2)-1</f>
        <v>3.8055322499999988E-2</v>
      </c>
      <c r="O41" s="60">
        <f t="shared" ref="O41" si="24">((1+(K41/2))^2)-1</f>
        <v>3.8360999999999867E-2</v>
      </c>
      <c r="P41" s="60">
        <f t="shared" ref="P41" si="25">(((1+(L41/2))^2)-1)</f>
        <v>1.8080999999999792E-2</v>
      </c>
    </row>
    <row r="42" spans="1:16" ht="14.25" x14ac:dyDescent="0.2">
      <c r="A42" s="141">
        <f t="shared" si="0"/>
        <v>45870</v>
      </c>
      <c r="B42" s="33">
        <f t="shared" ref="B42" si="26">ROUND(N41+0.5%,3)</f>
        <v>4.2999999999999997E-2</v>
      </c>
      <c r="C42" s="33">
        <v>4.7500000000000001E-2</v>
      </c>
      <c r="D42" s="33">
        <f t="shared" ref="D42" si="27">H42</f>
        <v>1.9900000000000001E-2</v>
      </c>
      <c r="E42" s="33">
        <v>0.02</v>
      </c>
      <c r="F42" s="33">
        <f t="shared" ref="F42" si="28">D42+0.75%</f>
        <v>2.7400000000000001E-2</v>
      </c>
      <c r="G42" s="33">
        <f t="shared" ref="G42:G47" si="29">E42+0.75%</f>
        <v>2.75E-2</v>
      </c>
      <c r="H42" s="33">
        <f t="shared" ref="H42" si="30">ROUND(((1+O41)/(1+P41)-1),4)</f>
        <v>1.9900000000000001E-2</v>
      </c>
      <c r="I42" s="10"/>
      <c r="J42" s="142">
        <v>3.8199999999999998E-2</v>
      </c>
      <c r="K42" s="142">
        <v>3.8800000000000001E-2</v>
      </c>
      <c r="L42" s="142">
        <v>1.84E-2</v>
      </c>
      <c r="M42" s="61"/>
      <c r="N42" s="60">
        <f t="shared" ref="N42" si="31">((1+(J42/2))^2)-1</f>
        <v>3.8564809999999783E-2</v>
      </c>
      <c r="O42" s="60">
        <f t="shared" ref="O42" si="32">((1+(K42/2))^2)-1</f>
        <v>3.9176360000000132E-2</v>
      </c>
      <c r="P42" s="60">
        <f t="shared" ref="P42" si="33">(((1+(L42/2))^2)-1)</f>
        <v>1.8484640000000274E-2</v>
      </c>
    </row>
    <row r="43" spans="1:16" ht="14.25" x14ac:dyDescent="0.2">
      <c r="A43" s="141">
        <f t="shared" si="0"/>
        <v>45901</v>
      </c>
      <c r="B43" s="33">
        <f t="shared" ref="B43" si="34">ROUND(N42+0.5%,3)</f>
        <v>4.3999999999999997E-2</v>
      </c>
      <c r="C43" s="33">
        <v>4.7500000000000001E-2</v>
      </c>
      <c r="D43" s="33">
        <f t="shared" ref="D43" si="35">H43</f>
        <v>2.0299999999999999E-2</v>
      </c>
      <c r="E43" s="33">
        <v>0.02</v>
      </c>
      <c r="F43" s="33">
        <f t="shared" ref="F43" si="36">D43+0.75%</f>
        <v>2.7799999999999998E-2</v>
      </c>
      <c r="G43" s="33">
        <f t="shared" si="29"/>
        <v>2.75E-2</v>
      </c>
      <c r="H43" s="33">
        <f t="shared" ref="H43" si="37">ROUND(((1+O42)/(1+P42)-1),4)</f>
        <v>2.0299999999999999E-2</v>
      </c>
      <c r="I43" s="10"/>
      <c r="J43" s="142">
        <v>3.5900000000000001E-2</v>
      </c>
      <c r="K43" s="142">
        <v>3.6700000000000003E-2</v>
      </c>
      <c r="L43" s="142">
        <v>1.7100000000000001E-2</v>
      </c>
      <c r="M43" s="61"/>
      <c r="N43" s="60">
        <f t="shared" ref="N43" si="38">((1+(J43/2))^2)-1</f>
        <v>3.6222202499999856E-2</v>
      </c>
      <c r="O43" s="60">
        <f t="shared" ref="O43" si="39">((1+(K43/2))^2)-1</f>
        <v>3.7036722500000119E-2</v>
      </c>
      <c r="P43" s="60">
        <f t="shared" ref="P43" si="40">(((1+(L43/2))^2)-1)</f>
        <v>1.7173102500000148E-2</v>
      </c>
    </row>
    <row r="44" spans="1:16" ht="14.25" x14ac:dyDescent="0.2">
      <c r="A44" s="141">
        <f t="shared" si="0"/>
        <v>45931</v>
      </c>
      <c r="B44" s="33">
        <f t="shared" ref="B44" si="41">ROUND(N43+0.5%,3)</f>
        <v>4.1000000000000002E-2</v>
      </c>
      <c r="C44" s="33">
        <v>4.7500000000000001E-2</v>
      </c>
      <c r="D44" s="33">
        <f t="shared" ref="D44" si="42">H44</f>
        <v>1.95E-2</v>
      </c>
      <c r="E44" s="33">
        <v>0.02</v>
      </c>
      <c r="F44" s="33">
        <f t="shared" ref="F44" si="43">D44+0.75%</f>
        <v>2.7E-2</v>
      </c>
      <c r="G44" s="33">
        <f t="shared" si="29"/>
        <v>2.75E-2</v>
      </c>
      <c r="H44" s="33">
        <f t="shared" ref="H44" si="44">ROUND(((1+O43)/(1+P43)-1),4)</f>
        <v>1.95E-2</v>
      </c>
      <c r="I44" s="10"/>
      <c r="J44" s="142">
        <v>3.5099999999999999E-2</v>
      </c>
      <c r="K44" s="142">
        <v>3.5900000000000001E-2</v>
      </c>
      <c r="L44" s="142">
        <v>1.6400000000000001E-2</v>
      </c>
      <c r="M44" s="61"/>
      <c r="N44" s="60">
        <f t="shared" ref="N44" si="45">((1+(J44/2))^2)-1</f>
        <v>3.5408002499999869E-2</v>
      </c>
      <c r="O44" s="60">
        <f t="shared" ref="O44" si="46">((1+(K44/2))^2)-1</f>
        <v>3.6222202499999856E-2</v>
      </c>
      <c r="P44" s="60">
        <f t="shared" ref="P44" si="47">(((1+(L44/2))^2)-1)</f>
        <v>1.6467239999999883E-2</v>
      </c>
    </row>
    <row r="45" spans="1:16" ht="14.25" x14ac:dyDescent="0.2">
      <c r="A45" s="141">
        <f t="shared" si="0"/>
        <v>45962</v>
      </c>
      <c r="B45" s="33">
        <f t="shared" ref="B45" si="48">ROUND(N44+0.5%,3)</f>
        <v>0.04</v>
      </c>
      <c r="C45" s="33">
        <f t="shared" ref="C45:C51" si="49">4.75%</f>
        <v>4.7500000000000001E-2</v>
      </c>
      <c r="D45" s="33">
        <f t="shared" ref="D45" si="50">H45</f>
        <v>1.9400000000000001E-2</v>
      </c>
      <c r="E45" s="33">
        <f>2%</f>
        <v>0.02</v>
      </c>
      <c r="F45" s="33">
        <f t="shared" ref="F45" si="51">D45+0.75%</f>
        <v>2.69E-2</v>
      </c>
      <c r="G45" s="33">
        <f t="shared" si="29"/>
        <v>2.75E-2</v>
      </c>
      <c r="H45" s="33">
        <f t="shared" ref="H45" si="52">ROUND(((1+O44)/(1+P44)-1),4)</f>
        <v>1.9400000000000001E-2</v>
      </c>
      <c r="I45" s="10"/>
      <c r="J45" s="142">
        <v>3.49E-2</v>
      </c>
      <c r="K45" s="142">
        <v>3.5900000000000001E-2</v>
      </c>
      <c r="L45" s="142">
        <v>1.6199999999999999E-2</v>
      </c>
      <c r="M45" s="61"/>
      <c r="N45" s="60">
        <f t="shared" ref="N45" si="53">((1+(J45/2))^2)-1</f>
        <v>3.5204502499999846E-2</v>
      </c>
      <c r="O45" s="60">
        <f t="shared" ref="O45" si="54">((1+(K45/2))^2)-1</f>
        <v>3.6222202499999856E-2</v>
      </c>
      <c r="P45" s="60">
        <f t="shared" ref="P45" si="55">(((1+(L45/2))^2)-1)</f>
        <v>1.6265610000000041E-2</v>
      </c>
    </row>
    <row r="46" spans="1:16" ht="15" x14ac:dyDescent="0.25">
      <c r="A46" s="137">
        <f t="shared" si="0"/>
        <v>45992</v>
      </c>
      <c r="B46" s="116">
        <f t="shared" ref="B46" si="56">ROUND(N45+0.5%,3)</f>
        <v>0.04</v>
      </c>
      <c r="C46" s="116">
        <f t="shared" si="49"/>
        <v>4.7500000000000001E-2</v>
      </c>
      <c r="D46" s="116">
        <f t="shared" ref="D46" si="57">H46</f>
        <v>1.9599999999999999E-2</v>
      </c>
      <c r="E46" s="116">
        <f>2%</f>
        <v>0.02</v>
      </c>
      <c r="F46" s="116">
        <f t="shared" ref="F46" si="58">D46+0.75%</f>
        <v>2.7099999999999999E-2</v>
      </c>
      <c r="G46" s="116">
        <f t="shared" si="29"/>
        <v>2.75E-2</v>
      </c>
      <c r="H46" s="116">
        <f t="shared" ref="H46" si="59">ROUND(((1+O45)/(1+P45)-1),4)</f>
        <v>1.9599999999999999E-2</v>
      </c>
      <c r="I46" s="25"/>
      <c r="J46" s="139">
        <v>3.7999999999999999E-2</v>
      </c>
      <c r="K46" s="139">
        <v>3.85E-2</v>
      </c>
      <c r="L46" s="139">
        <v>1.8700000000000001E-2</v>
      </c>
      <c r="M46" s="133"/>
      <c r="N46" s="59">
        <f t="shared" ref="N46" si="60">((1+(J46/2))^2)-1</f>
        <v>3.8360999999999867E-2</v>
      </c>
      <c r="O46" s="59">
        <f t="shared" ref="O46" si="61">((1+(K46/2))^2)-1</f>
        <v>3.8870562499999872E-2</v>
      </c>
      <c r="P46" s="59">
        <f t="shared" ref="P46" si="62">(((1+(L46/2))^2)-1)</f>
        <v>1.8787422499999984E-2</v>
      </c>
    </row>
    <row r="47" spans="1:16" ht="14.25" x14ac:dyDescent="0.2">
      <c r="A47" s="141">
        <f t="shared" si="0"/>
        <v>46023</v>
      </c>
      <c r="B47" s="33">
        <f t="shared" ref="B47" si="63">ROUND(N46+0.5%,3)</f>
        <v>4.2999999999999997E-2</v>
      </c>
      <c r="C47" s="33">
        <f t="shared" si="49"/>
        <v>4.7500000000000001E-2</v>
      </c>
      <c r="D47" s="33">
        <f t="shared" ref="D47" si="64">H47</f>
        <v>1.9699999999999999E-2</v>
      </c>
      <c r="E47" s="33">
        <f>2%</f>
        <v>0.02</v>
      </c>
      <c r="F47" s="33">
        <f t="shared" ref="F47" si="65">D47+0.75%</f>
        <v>2.7199999999999998E-2</v>
      </c>
      <c r="G47" s="33">
        <f t="shared" si="29"/>
        <v>2.75E-2</v>
      </c>
      <c r="H47" s="33">
        <f t="shared" ref="H47" si="66">ROUND(((1+O46)/(1+P46)-1),4)</f>
        <v>1.9699999999999999E-2</v>
      </c>
      <c r="I47" s="10"/>
      <c r="J47" s="142">
        <v>3.8100000000000002E-2</v>
      </c>
      <c r="K47" s="142">
        <v>3.8600000000000002E-2</v>
      </c>
      <c r="L47" s="142">
        <v>1.84E-2</v>
      </c>
      <c r="M47" s="61"/>
      <c r="N47" s="60">
        <f>((1+(J47/2))^2)-1</f>
        <v>3.8462902500000062E-2</v>
      </c>
      <c r="O47" s="60">
        <f t="shared" ref="O47" si="67">((1+(K47/2))^2)-1</f>
        <v>3.8972490000000137E-2</v>
      </c>
      <c r="P47" s="60">
        <f t="shared" ref="P47" si="68">(((1+(L47/2))^2)-1)</f>
        <v>1.8484640000000274E-2</v>
      </c>
    </row>
    <row r="48" spans="1:16" ht="14.25" x14ac:dyDescent="0.2">
      <c r="A48" s="141">
        <f t="shared" si="0"/>
        <v>46054</v>
      </c>
      <c r="B48" s="33">
        <f t="shared" ref="B48" si="69">ROUND(N47+0.5%,3)</f>
        <v>4.2999999999999997E-2</v>
      </c>
      <c r="C48" s="33">
        <f t="shared" si="49"/>
        <v>4.7500000000000001E-2</v>
      </c>
      <c r="D48" s="33">
        <f t="shared" ref="D48" si="70">H48</f>
        <v>2.01E-2</v>
      </c>
      <c r="E48" s="33">
        <f>2%</f>
        <v>0.02</v>
      </c>
      <c r="F48" s="33">
        <f t="shared" ref="F48" si="71">D48+0.75%</f>
        <v>2.76E-2</v>
      </c>
      <c r="G48" s="33">
        <f t="shared" ref="G48" si="72">E48+0.75%</f>
        <v>2.75E-2</v>
      </c>
      <c r="H48" s="33">
        <f t="shared" ref="H48" si="73">ROUND(((1+O47)/(1+P47)-1),4)</f>
        <v>2.01E-2</v>
      </c>
      <c r="I48" s="10"/>
      <c r="J48" s="142">
        <v>3.6200000000000003E-2</v>
      </c>
      <c r="K48" s="142">
        <v>3.6900000000000002E-2</v>
      </c>
      <c r="L48" s="142">
        <v>1.66E-2</v>
      </c>
      <c r="M48" s="61"/>
      <c r="N48" s="60">
        <f>((1+(J48/2))^2)-1</f>
        <v>3.6527610000000044E-2</v>
      </c>
      <c r="O48" s="60">
        <f t="shared" ref="O48" si="74">((1+(K48/2))^2)-1</f>
        <v>3.7240402500000158E-2</v>
      </c>
      <c r="P48" s="60">
        <f t="shared" ref="P48" si="75">(((1+(L48/2))^2)-1)</f>
        <v>1.6668890000000047E-2</v>
      </c>
    </row>
    <row r="49" spans="1:16" ht="14.25" x14ac:dyDescent="0.2">
      <c r="A49" s="141">
        <f t="shared" si="0"/>
        <v>46082</v>
      </c>
      <c r="B49" s="33">
        <f t="shared" ref="B49" si="76">ROUND(N48+0.5%,3)</f>
        <v>4.2000000000000003E-2</v>
      </c>
      <c r="C49" s="33">
        <f t="shared" si="49"/>
        <v>4.7500000000000001E-2</v>
      </c>
      <c r="D49" s="33">
        <f t="shared" ref="D49" si="77">H49</f>
        <v>2.0199999999999999E-2</v>
      </c>
      <c r="E49" s="33">
        <f>2%</f>
        <v>0.02</v>
      </c>
      <c r="F49" s="33">
        <f t="shared" ref="F49" si="78">D49+0.75%</f>
        <v>2.7699999999999999E-2</v>
      </c>
      <c r="G49" s="33">
        <f t="shared" ref="G49" si="79">E49+0.75%</f>
        <v>2.75E-2</v>
      </c>
      <c r="H49" s="33">
        <f t="shared" ref="H49" si="80">ROUND(((1+O48)/(1+P48)-1),4)</f>
        <v>2.0199999999999999E-2</v>
      </c>
      <c r="I49" s="10"/>
      <c r="J49" s="142">
        <v>3.8199999999999998E-2</v>
      </c>
      <c r="K49" s="142">
        <v>3.8800000000000001E-2</v>
      </c>
      <c r="L49" s="142">
        <v>1.83E-2</v>
      </c>
      <c r="M49" s="61"/>
      <c r="N49" s="60">
        <f>((1+(J49/2))^2)-1</f>
        <v>3.8564809999999783E-2</v>
      </c>
      <c r="O49" s="60">
        <f t="shared" ref="O49" si="81">((1+(K49/2))^2)-1</f>
        <v>3.9176360000000132E-2</v>
      </c>
      <c r="P49" s="60">
        <f t="shared" ref="P49" si="82">(((1+(L49/2))^2)-1)</f>
        <v>1.8383722500000088E-2</v>
      </c>
    </row>
    <row r="50" spans="1:16" ht="14.25" x14ac:dyDescent="0.2">
      <c r="A50" s="141">
        <f t="shared" si="0"/>
        <v>46113</v>
      </c>
      <c r="B50" s="33">
        <f t="shared" ref="B50" si="83">ROUND(N49+0.5%,3)</f>
        <v>4.3999999999999997E-2</v>
      </c>
      <c r="C50" s="33">
        <f t="shared" si="49"/>
        <v>4.7500000000000001E-2</v>
      </c>
      <c r="D50" s="33">
        <f t="shared" ref="D50" si="84">H50</f>
        <v>2.0400000000000001E-2</v>
      </c>
      <c r="E50" s="33">
        <f>2%</f>
        <v>0.02</v>
      </c>
      <c r="F50" s="33">
        <f t="shared" ref="F50" si="85">D50+0.75%</f>
        <v>2.7900000000000001E-2</v>
      </c>
      <c r="G50" s="33">
        <f t="shared" ref="G50" si="86">E50+0.75%</f>
        <v>2.75E-2</v>
      </c>
      <c r="H50" s="33">
        <f t="shared" ref="H50" si="87">ROUND(((1+O49)/(1+P49)-1),4)</f>
        <v>2.0400000000000001E-2</v>
      </c>
      <c r="I50" s="10"/>
      <c r="J50" s="142">
        <v>3.8899999999999997E-2</v>
      </c>
      <c r="K50" s="142">
        <v>3.9600000000000003E-2</v>
      </c>
      <c r="L50" s="142">
        <v>1.89E-2</v>
      </c>
      <c r="M50" s="61"/>
      <c r="N50" s="60">
        <f>((1+(J50/2))^2)-1</f>
        <v>3.9278302499999862E-2</v>
      </c>
      <c r="O50" s="60">
        <f>((1+(K50/2))^2)-1</f>
        <v>3.9992040000000006E-2</v>
      </c>
      <c r="P50" s="60">
        <f>(((1+(L50/2))^2)-1)</f>
        <v>1.8989302499999861E-2</v>
      </c>
    </row>
    <row r="51" spans="1:16" ht="14.25" x14ac:dyDescent="0.2">
      <c r="A51" s="141">
        <f t="shared" si="0"/>
        <v>46143</v>
      </c>
      <c r="B51" s="33">
        <f>ROUND(N50+0.5%,3)</f>
        <v>4.3999999999999997E-2</v>
      </c>
      <c r="C51" s="33">
        <f t="shared" si="49"/>
        <v>4.7500000000000001E-2</v>
      </c>
      <c r="D51" s="33">
        <f t="shared" ref="D51" si="88">H51</f>
        <v>2.06E-2</v>
      </c>
      <c r="E51" s="33">
        <f>2%</f>
        <v>0.02</v>
      </c>
      <c r="F51" s="33">
        <f t="shared" ref="F51" si="89">D51+0.75%</f>
        <v>2.81E-2</v>
      </c>
      <c r="G51" s="33">
        <f t="shared" ref="G51" si="90">E51+0.75%</f>
        <v>2.75E-2</v>
      </c>
      <c r="H51" s="33">
        <f t="shared" ref="H51" si="91">ROUND(((1+O50)/(1+P50)-1),4)</f>
        <v>2.06E-2</v>
      </c>
    </row>
  </sheetData>
  <pageMargins left="0.25" right="0.25" top="0.5" bottom="1" header="0.5" footer="0.5"/>
  <pageSetup scale="62" orientation="landscape" r:id="rId1"/>
  <headerFooter alignWithMargins="0">
    <oddFooter>&amp;L&amp;D&amp;C&amp;F&amp;R&amp;A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4B16-7CAE-4572-A205-5D90E698D4B0}">
  <sheetPr>
    <pageSetUpPr fitToPage="1"/>
  </sheetPr>
  <dimension ref="A1:AO425"/>
  <sheetViews>
    <sheetView workbookViewId="0">
      <pane ySplit="21" topLeftCell="A157" activePane="bottomLeft" state="frozen"/>
      <selection pane="bottomLeft" activeCell="L12" sqref="L12"/>
    </sheetView>
  </sheetViews>
  <sheetFormatPr defaultRowHeight="12.75" x14ac:dyDescent="0.2"/>
  <cols>
    <col min="1" max="1" width="19.7109375" bestFit="1" customWidth="1"/>
    <col min="2" max="5" width="10.42578125" customWidth="1"/>
    <col min="6" max="6" width="15.28515625" customWidth="1"/>
    <col min="7" max="7" width="13.42578125" customWidth="1"/>
    <col min="8" max="8" width="13.85546875" style="3" customWidth="1"/>
    <col min="9" max="9" width="14" style="26" customWidth="1"/>
    <col min="10" max="10" width="10.42578125" style="3" customWidth="1"/>
    <col min="11" max="14" width="10.42578125" style="26" customWidth="1"/>
    <col min="15" max="15" width="12.42578125" style="3" customWidth="1"/>
    <col min="17" max="17" width="13.42578125" customWidth="1"/>
    <col min="18" max="18" width="14.7109375" customWidth="1"/>
    <col min="19" max="19" width="14.5703125" customWidth="1"/>
    <col min="20" max="20" width="17.7109375" customWidth="1"/>
    <col min="21" max="21" width="14.5703125" customWidth="1"/>
    <col min="22" max="27" width="19.7109375" style="223" customWidth="1"/>
    <col min="28" max="28" width="19.7109375" customWidth="1"/>
    <col min="29" max="29" width="40.85546875" bestFit="1" customWidth="1"/>
    <col min="32" max="32" width="13.85546875" customWidth="1"/>
  </cols>
  <sheetData>
    <row r="1" spans="1:32" ht="14.25" x14ac:dyDescent="0.2">
      <c r="A1" s="10"/>
      <c r="B1" s="10"/>
      <c r="C1" s="10"/>
      <c r="D1" s="10"/>
      <c r="E1" s="10"/>
      <c r="F1" s="10"/>
      <c r="G1" s="10"/>
      <c r="H1" s="147"/>
      <c r="I1" s="16"/>
      <c r="J1" s="147"/>
      <c r="K1" s="16"/>
      <c r="L1" s="16"/>
      <c r="M1" s="16"/>
      <c r="N1" s="16"/>
      <c r="O1" s="147"/>
      <c r="P1" s="10"/>
      <c r="Q1" s="10"/>
      <c r="R1" s="10"/>
      <c r="S1" s="10"/>
      <c r="T1" s="10"/>
      <c r="U1" s="10"/>
      <c r="V1" s="269"/>
      <c r="W1" s="269"/>
      <c r="X1" s="269"/>
      <c r="Y1" s="269"/>
      <c r="Z1" s="269"/>
      <c r="AA1" s="269"/>
      <c r="AB1" s="10"/>
      <c r="AC1" s="10"/>
      <c r="AD1" s="10"/>
      <c r="AE1" s="10"/>
      <c r="AF1" s="10"/>
    </row>
    <row r="2" spans="1:32" ht="14.25" x14ac:dyDescent="0.2">
      <c r="A2" s="10"/>
      <c r="B2" s="10" t="s">
        <v>148</v>
      </c>
      <c r="C2" s="10"/>
      <c r="D2" s="10"/>
      <c r="E2" s="10"/>
      <c r="F2" s="10"/>
      <c r="G2" s="10"/>
      <c r="H2" s="147"/>
      <c r="I2" s="16"/>
      <c r="J2" s="147"/>
      <c r="K2" s="16"/>
      <c r="L2" s="16"/>
      <c r="M2" s="16"/>
      <c r="N2" s="16"/>
      <c r="O2" s="147"/>
      <c r="P2" s="10"/>
      <c r="Q2" s="10"/>
      <c r="R2" s="10"/>
      <c r="S2" s="10"/>
      <c r="T2" s="10"/>
      <c r="U2" s="10"/>
      <c r="V2" s="269"/>
      <c r="W2" s="269"/>
      <c r="X2" s="269"/>
      <c r="Y2" s="269"/>
      <c r="Z2" s="269"/>
      <c r="AA2" s="269"/>
      <c r="AB2" s="10"/>
      <c r="AC2" s="10"/>
      <c r="AD2" s="10"/>
      <c r="AE2" s="10"/>
      <c r="AF2" s="10"/>
    </row>
    <row r="3" spans="1:32" ht="14.25" x14ac:dyDescent="0.2">
      <c r="A3" s="10"/>
      <c r="B3" s="10" t="s">
        <v>149</v>
      </c>
      <c r="C3" s="10"/>
      <c r="D3" s="10"/>
      <c r="E3" s="10"/>
      <c r="F3" s="10"/>
      <c r="G3" s="10"/>
      <c r="H3" s="147"/>
      <c r="I3" s="16"/>
      <c r="J3" s="147"/>
      <c r="K3" s="16"/>
      <c r="L3" s="16"/>
      <c r="M3" s="16"/>
      <c r="N3" s="16"/>
      <c r="O3" s="147"/>
      <c r="P3" s="10"/>
      <c r="Q3" s="10"/>
      <c r="R3" s="10"/>
      <c r="S3" s="10"/>
      <c r="T3" s="10"/>
      <c r="U3" s="10"/>
      <c r="V3" s="269"/>
      <c r="W3" s="269"/>
      <c r="X3" s="269"/>
      <c r="Y3" s="269"/>
      <c r="Z3" s="269"/>
      <c r="AA3" s="269"/>
      <c r="AB3" s="10"/>
      <c r="AC3" s="10"/>
      <c r="AD3" s="10"/>
      <c r="AE3" s="10"/>
      <c r="AF3" s="10"/>
    </row>
    <row r="4" spans="1:32" ht="14.25" x14ac:dyDescent="0.2">
      <c r="A4" s="10"/>
      <c r="B4" s="10" t="s">
        <v>150</v>
      </c>
      <c r="C4" s="10"/>
      <c r="D4" s="10"/>
      <c r="E4" s="10"/>
      <c r="F4" s="10"/>
      <c r="G4" s="10"/>
      <c r="H4" s="147"/>
      <c r="I4" s="16"/>
      <c r="J4" s="147"/>
      <c r="K4" s="16"/>
      <c r="L4" s="16"/>
      <c r="M4" s="16"/>
      <c r="N4" s="16"/>
      <c r="O4" s="147"/>
      <c r="P4" s="10"/>
      <c r="Q4" s="10"/>
      <c r="R4" s="10"/>
      <c r="S4" s="10"/>
      <c r="T4" s="10"/>
      <c r="U4" s="10"/>
      <c r="V4" s="269"/>
      <c r="W4" s="269"/>
      <c r="X4" s="269"/>
      <c r="Y4" s="269"/>
      <c r="Z4" s="269"/>
      <c r="AA4" s="269"/>
      <c r="AB4" s="10"/>
      <c r="AC4" s="10"/>
      <c r="AD4" s="10"/>
      <c r="AE4" s="10"/>
      <c r="AF4" s="10"/>
    </row>
    <row r="5" spans="1:32" ht="14.25" x14ac:dyDescent="0.2">
      <c r="A5" s="10"/>
      <c r="B5" s="10"/>
      <c r="C5" s="10"/>
      <c r="D5" s="10"/>
      <c r="E5" s="10"/>
      <c r="F5" s="10"/>
      <c r="G5" s="10"/>
      <c r="H5" s="147"/>
      <c r="I5" s="16"/>
      <c r="J5" s="147"/>
      <c r="K5" s="16"/>
      <c r="L5" s="16"/>
      <c r="M5" s="16"/>
      <c r="N5" s="16"/>
      <c r="O5" s="147"/>
      <c r="P5" s="10"/>
      <c r="Q5" s="10"/>
      <c r="R5" s="10"/>
      <c r="S5" s="10"/>
      <c r="T5" s="10"/>
      <c r="U5" s="10"/>
      <c r="V5" s="269"/>
      <c r="W5" s="269"/>
      <c r="X5" s="269"/>
      <c r="Y5" s="269"/>
      <c r="Z5" s="269"/>
      <c r="AA5" s="269"/>
      <c r="AB5" s="10"/>
      <c r="AC5" s="10"/>
      <c r="AD5" s="10"/>
      <c r="AE5" s="10"/>
      <c r="AF5" s="10"/>
    </row>
    <row r="6" spans="1:32" ht="14.25" x14ac:dyDescent="0.2">
      <c r="A6" s="10"/>
      <c r="B6" s="148"/>
      <c r="C6" s="149" t="s">
        <v>151</v>
      </c>
      <c r="D6" s="150"/>
      <c r="E6" s="150"/>
      <c r="F6" s="150"/>
      <c r="G6" s="150"/>
      <c r="H6" s="151"/>
      <c r="I6" s="152"/>
      <c r="J6" s="151"/>
      <c r="K6" s="153"/>
      <c r="L6" s="16"/>
      <c r="M6" s="16"/>
      <c r="N6" s="16"/>
      <c r="O6" s="147"/>
      <c r="P6" s="10"/>
      <c r="Q6" s="10"/>
      <c r="R6" s="10"/>
      <c r="S6" s="10"/>
      <c r="T6" s="10"/>
      <c r="U6" s="10"/>
      <c r="V6" s="269"/>
      <c r="W6" s="269"/>
      <c r="X6" s="269"/>
      <c r="AC6" s="10"/>
      <c r="AD6" s="10"/>
      <c r="AE6" s="10"/>
      <c r="AF6" s="10"/>
    </row>
    <row r="7" spans="1:32" ht="14.25" x14ac:dyDescent="0.2">
      <c r="A7" s="10"/>
      <c r="B7" s="154"/>
      <c r="C7" s="155" t="s">
        <v>170</v>
      </c>
      <c r="D7" s="156"/>
      <c r="E7" s="156"/>
      <c r="F7" s="156"/>
      <c r="G7" s="156"/>
      <c r="H7" s="157"/>
      <c r="I7" s="158"/>
      <c r="J7" s="157"/>
      <c r="K7" s="159"/>
      <c r="L7" s="16"/>
      <c r="M7" s="16"/>
      <c r="N7" s="16"/>
      <c r="O7" s="147"/>
      <c r="P7" s="10"/>
      <c r="AD7" s="10"/>
      <c r="AE7" s="10"/>
      <c r="AF7" s="10"/>
    </row>
    <row r="8" spans="1:32" ht="14.25" x14ac:dyDescent="0.2">
      <c r="A8" s="10"/>
      <c r="B8" s="160"/>
      <c r="C8" s="161" t="s">
        <v>171</v>
      </c>
      <c r="D8" s="162"/>
      <c r="E8" s="162"/>
      <c r="F8" s="162"/>
      <c r="G8" s="162"/>
      <c r="H8" s="163"/>
      <c r="I8" s="164"/>
      <c r="J8" s="163"/>
      <c r="K8" s="165"/>
      <c r="L8" s="16"/>
      <c r="M8" s="16"/>
      <c r="N8" s="16"/>
      <c r="O8" s="147"/>
      <c r="P8" s="10"/>
      <c r="AD8" s="10"/>
      <c r="AE8" s="10"/>
      <c r="AF8" s="10"/>
    </row>
    <row r="9" spans="1:32" ht="14.25" x14ac:dyDescent="0.2">
      <c r="A9" s="10"/>
      <c r="B9" s="166"/>
      <c r="C9" s="167" t="s">
        <v>152</v>
      </c>
      <c r="D9" s="168"/>
      <c r="E9" s="168"/>
      <c r="F9" s="168"/>
      <c r="G9" s="168"/>
      <c r="H9" s="169"/>
      <c r="I9" s="170"/>
      <c r="J9" s="169"/>
      <c r="K9" s="171"/>
      <c r="L9" s="16"/>
      <c r="M9" s="16"/>
      <c r="N9" s="16"/>
      <c r="O9" s="147"/>
      <c r="P9" s="10"/>
      <c r="AD9" s="10"/>
      <c r="AE9" s="10"/>
      <c r="AF9" s="10"/>
    </row>
    <row r="10" spans="1:32" ht="15" thickBot="1" x14ac:dyDescent="0.25">
      <c r="A10" s="10"/>
      <c r="B10" s="10"/>
      <c r="C10" s="10"/>
      <c r="D10" s="10"/>
      <c r="E10" s="10"/>
      <c r="F10" s="10"/>
      <c r="G10" s="10"/>
      <c r="H10" s="147"/>
      <c r="I10" s="16"/>
      <c r="J10" s="147"/>
      <c r="K10" s="16"/>
      <c r="L10" s="16"/>
      <c r="M10" s="16"/>
      <c r="N10" s="16"/>
      <c r="O10" s="147"/>
      <c r="P10" s="10"/>
      <c r="AD10" s="10"/>
      <c r="AE10" s="10"/>
      <c r="AF10" s="10"/>
    </row>
    <row r="11" spans="1:32" ht="15.75" thickBot="1" x14ac:dyDescent="0.3">
      <c r="A11" s="10"/>
      <c r="C11" s="10"/>
      <c r="D11" s="10"/>
      <c r="F11" s="23" t="s">
        <v>153</v>
      </c>
      <c r="G11" s="222">
        <v>46136</v>
      </c>
      <c r="H11" s="173" t="str">
        <f>IF(G11=MAX($Q$22:$Q$100)," Most Recent Guidance"," Historical Guidance")</f>
        <v xml:space="preserve"> Most Recent Guidance</v>
      </c>
      <c r="I11" s="16"/>
      <c r="J11" s="147"/>
      <c r="P11" s="10"/>
    </row>
    <row r="12" spans="1:32" ht="15" x14ac:dyDescent="0.25">
      <c r="A12" s="10"/>
      <c r="C12" s="10"/>
      <c r="D12" s="10"/>
      <c r="F12" s="23" t="s">
        <v>160</v>
      </c>
      <c r="G12" s="178">
        <f>VLOOKUP($G$11,$Q$22:$AG$110,2)</f>
        <v>46112</v>
      </c>
      <c r="H12" s="179" t="s">
        <v>161</v>
      </c>
      <c r="I12" s="178">
        <f>VLOOKUP($G$11,$Q$22:$AG$110,3)</f>
        <v>46202</v>
      </c>
      <c r="J12" s="147"/>
      <c r="P12" s="10"/>
    </row>
    <row r="13" spans="1:32" ht="15" x14ac:dyDescent="0.25">
      <c r="A13" s="10"/>
      <c r="C13" s="10"/>
      <c r="D13" s="10"/>
      <c r="F13" s="23" t="s">
        <v>168</v>
      </c>
      <c r="G13" s="178">
        <f>VLOOKUP($G$11,$Q$22:$AG$110,4)</f>
        <v>46202</v>
      </c>
      <c r="I13" s="16"/>
      <c r="J13" s="147"/>
      <c r="P13" s="10"/>
    </row>
    <row r="14" spans="1:32" ht="15" x14ac:dyDescent="0.25">
      <c r="A14" s="10"/>
      <c r="C14" s="10"/>
      <c r="D14" s="10"/>
      <c r="F14" s="23" t="s">
        <v>261</v>
      </c>
      <c r="G14" s="278" t="str">
        <f>VLOOKUP(G11,$Q$22:$AC$72,$AC$18)</f>
        <v>CPM2014 Generational with Scale CPM-B</v>
      </c>
      <c r="I14" s="16"/>
      <c r="J14" s="147"/>
      <c r="P14" s="10"/>
    </row>
    <row r="15" spans="1:32" ht="15" x14ac:dyDescent="0.25">
      <c r="A15" s="10"/>
      <c r="D15" s="18"/>
      <c r="E15" s="18"/>
      <c r="P15" s="10"/>
    </row>
    <row r="16" spans="1:32" ht="15" x14ac:dyDescent="0.25">
      <c r="A16" s="10"/>
      <c r="D16" s="18"/>
      <c r="G16" s="268"/>
      <c r="H16" s="146" t="s">
        <v>254</v>
      </c>
      <c r="I16" s="147"/>
      <c r="J16" s="270" t="s">
        <v>8</v>
      </c>
      <c r="P16" s="10"/>
    </row>
    <row r="17" spans="1:32" ht="15" x14ac:dyDescent="0.25">
      <c r="A17" s="10"/>
      <c r="G17" s="268"/>
      <c r="H17" s="146" t="s">
        <v>255</v>
      </c>
      <c r="I17" s="147"/>
      <c r="J17" s="270" t="s">
        <v>256</v>
      </c>
      <c r="P17" s="10"/>
    </row>
    <row r="18" spans="1:32" ht="15" x14ac:dyDescent="0.25">
      <c r="A18" s="25"/>
      <c r="B18" s="25"/>
      <c r="D18" s="25"/>
      <c r="G18" s="268"/>
      <c r="H18" s="10"/>
      <c r="I18" s="147"/>
      <c r="J18" s="16"/>
      <c r="K18" s="18"/>
      <c r="P18" s="10"/>
      <c r="Q18">
        <v>1</v>
      </c>
      <c r="R18">
        <f>Q18+1</f>
        <v>2</v>
      </c>
      <c r="S18">
        <f t="shared" ref="S18:AC18" si="0">R18+1</f>
        <v>3</v>
      </c>
      <c r="T18">
        <f t="shared" si="0"/>
        <v>4</v>
      </c>
      <c r="U18">
        <f t="shared" si="0"/>
        <v>5</v>
      </c>
      <c r="V18" s="223">
        <f t="shared" si="0"/>
        <v>6</v>
      </c>
      <c r="W18" s="223">
        <f t="shared" si="0"/>
        <v>7</v>
      </c>
      <c r="X18" s="223">
        <f t="shared" si="0"/>
        <v>8</v>
      </c>
      <c r="Y18" s="223">
        <f t="shared" si="0"/>
        <v>9</v>
      </c>
      <c r="Z18" s="223">
        <f t="shared" si="0"/>
        <v>10</v>
      </c>
      <c r="AA18" s="223">
        <f t="shared" si="0"/>
        <v>11</v>
      </c>
      <c r="AB18">
        <f t="shared" si="0"/>
        <v>12</v>
      </c>
      <c r="AC18">
        <f t="shared" si="0"/>
        <v>13</v>
      </c>
    </row>
    <row r="19" spans="1:32" ht="15" x14ac:dyDescent="0.25">
      <c r="A19" s="25"/>
      <c r="B19" s="25"/>
      <c r="C19" s="25"/>
      <c r="D19" s="25"/>
      <c r="E19" s="25"/>
      <c r="F19" s="19" t="s">
        <v>259</v>
      </c>
      <c r="G19" s="271" t="s">
        <v>79</v>
      </c>
      <c r="H19" s="1" t="s">
        <v>80</v>
      </c>
      <c r="I19" s="7" t="s">
        <v>81</v>
      </c>
      <c r="J19" s="272" t="s">
        <v>142</v>
      </c>
      <c r="K19" s="25"/>
      <c r="P19" s="10"/>
      <c r="Q19" s="25" t="s">
        <v>154</v>
      </c>
      <c r="R19" s="10"/>
      <c r="S19" s="10"/>
      <c r="T19" s="10"/>
      <c r="U19" s="10"/>
      <c r="V19" s="269"/>
      <c r="W19" s="269"/>
      <c r="X19" s="269"/>
      <c r="Y19" s="269"/>
      <c r="Z19" s="269"/>
      <c r="AA19" s="269"/>
      <c r="AB19" s="10"/>
      <c r="AC19" s="10"/>
    </row>
    <row r="20" spans="1:32" ht="15" x14ac:dyDescent="0.25">
      <c r="A20" s="25" t="s">
        <v>3</v>
      </c>
      <c r="B20" s="25" t="s">
        <v>7</v>
      </c>
      <c r="C20" s="25"/>
      <c r="D20" s="25" t="s">
        <v>9</v>
      </c>
      <c r="E20" s="25"/>
      <c r="F20" s="19" t="s">
        <v>82</v>
      </c>
      <c r="G20" s="274">
        <f>VLOOKUP($G$11,$Q$22:$AC$100,$V$18)</f>
        <v>7.7</v>
      </c>
      <c r="H20" s="274">
        <f>VLOOKUP($G$11,$Q$22:$AC$100,$W$18)</f>
        <v>9.8000000000000007</v>
      </c>
      <c r="I20" s="274">
        <f>VLOOKUP($G$11,$Q$22:$AC$100,$X$18)</f>
        <v>11.7</v>
      </c>
      <c r="J20" s="275"/>
      <c r="K20" s="25"/>
      <c r="P20" s="25"/>
      <c r="Q20" s="10"/>
      <c r="R20" s="10"/>
      <c r="S20" s="10"/>
      <c r="T20" s="10"/>
      <c r="U20" s="10"/>
      <c r="V20" s="269"/>
      <c r="W20" s="269"/>
      <c r="X20" s="269"/>
      <c r="Y20" s="146" t="s">
        <v>162</v>
      </c>
      <c r="Z20" s="146" t="s">
        <v>162</v>
      </c>
      <c r="AA20" s="146" t="s">
        <v>162</v>
      </c>
      <c r="AB20" s="146" t="s">
        <v>162</v>
      </c>
      <c r="AC20" s="10"/>
      <c r="AF20" s="146" t="s">
        <v>169</v>
      </c>
    </row>
    <row r="21" spans="1:32" ht="15" x14ac:dyDescent="0.25">
      <c r="A21" s="25"/>
      <c r="B21" s="25" t="s">
        <v>4</v>
      </c>
      <c r="C21" s="25"/>
      <c r="D21" s="25" t="s">
        <v>5</v>
      </c>
      <c r="E21" s="25"/>
      <c r="F21" s="23" t="s">
        <v>162</v>
      </c>
      <c r="G21" s="276">
        <f>VLOOKUP($G$11,$Q$22:$AC$100,$Y$18)</f>
        <v>1.0999999999999999E-2</v>
      </c>
      <c r="H21" s="276">
        <f>VLOOKUP($G$11,$Q$22:$AC$100,$Z$18)</f>
        <v>1.0999999999999999E-2</v>
      </c>
      <c r="I21" s="276">
        <f>VLOOKUP($G$11,$Q$22:$AC$100,$AA$18)</f>
        <v>1.0999999999999999E-2</v>
      </c>
      <c r="J21" s="276">
        <f>VLOOKUP($G$11,$Q$22:$AC$100,$AB$18)</f>
        <v>3.0000000000000001E-3</v>
      </c>
      <c r="K21" s="19"/>
      <c r="P21" s="10"/>
      <c r="Q21" s="146" t="s">
        <v>155</v>
      </c>
      <c r="R21" s="146" t="s">
        <v>156</v>
      </c>
      <c r="S21" s="146" t="s">
        <v>157</v>
      </c>
      <c r="T21" s="146" t="s">
        <v>165</v>
      </c>
      <c r="U21" s="146"/>
      <c r="V21" s="146" t="s">
        <v>257</v>
      </c>
      <c r="W21" s="146" t="s">
        <v>258</v>
      </c>
      <c r="X21" s="146" t="s">
        <v>260</v>
      </c>
      <c r="Y21" s="146" t="s">
        <v>257</v>
      </c>
      <c r="Z21" s="146" t="s">
        <v>258</v>
      </c>
      <c r="AA21" s="146" t="s">
        <v>260</v>
      </c>
      <c r="AB21" s="146" t="s">
        <v>8</v>
      </c>
      <c r="AC21" s="25" t="s">
        <v>132</v>
      </c>
      <c r="AF21" s="146" t="s">
        <v>155</v>
      </c>
    </row>
    <row r="22" spans="1:32" ht="14.25" x14ac:dyDescent="0.2">
      <c r="A22" s="277">
        <v>42032</v>
      </c>
      <c r="B22" s="16">
        <v>1.7500000000000002E-2</v>
      </c>
      <c r="C22" s="176"/>
      <c r="D22" s="16">
        <v>2.3E-3</v>
      </c>
      <c r="E22" s="176"/>
      <c r="G22" s="16">
        <f t="shared" ref="G22:G53" si="1">B22+$G$21</f>
        <v>2.8500000000000001E-2</v>
      </c>
      <c r="H22" s="16">
        <f t="shared" ref="H22:H53" si="2">B22+$H$21</f>
        <v>2.8500000000000001E-2</v>
      </c>
      <c r="I22" s="16">
        <f t="shared" ref="I22:I53" si="3">B22+$I$21</f>
        <v>2.8500000000000001E-2</v>
      </c>
      <c r="J22" s="16">
        <f t="shared" ref="J22:J53" si="4">D22+$J$21</f>
        <v>5.3E-3</v>
      </c>
      <c r="K22" s="16"/>
      <c r="L22" s="16"/>
      <c r="M22" s="16"/>
      <c r="N22" s="16"/>
      <c r="O22" s="147"/>
      <c r="P22" s="10">
        <v>1</v>
      </c>
      <c r="Q22" s="178">
        <v>42033</v>
      </c>
      <c r="R22" s="178">
        <v>42004</v>
      </c>
      <c r="S22" s="178">
        <v>42368</v>
      </c>
      <c r="T22" s="181">
        <f t="shared" ref="T22:T27" si="5">R23</f>
        <v>42094</v>
      </c>
      <c r="U22" s="223" t="s">
        <v>248</v>
      </c>
      <c r="V22" s="223">
        <v>8.1999999999999993</v>
      </c>
      <c r="W22" s="223">
        <v>10.9</v>
      </c>
      <c r="X22" s="223">
        <v>13.5</v>
      </c>
      <c r="Y22" s="224">
        <v>0</v>
      </c>
      <c r="Z22" s="224">
        <v>3.0000000000000001E-3</v>
      </c>
      <c r="AA22" s="224">
        <v>6.0000000000000001E-3</v>
      </c>
      <c r="AB22" s="224">
        <v>-1.2E-2</v>
      </c>
      <c r="AC22" s="10" t="s">
        <v>159</v>
      </c>
      <c r="AD22" s="10"/>
      <c r="AE22" s="300">
        <v>53</v>
      </c>
      <c r="AF22" s="178">
        <f>VLOOKUP(AE22,$P$22:$Q$100,2)</f>
        <v>46136</v>
      </c>
    </row>
    <row r="23" spans="1:32" ht="14.25" x14ac:dyDescent="0.2">
      <c r="A23" s="277">
        <v>42060</v>
      </c>
      <c r="B23" s="16">
        <v>1.7600000000000001E-2</v>
      </c>
      <c r="C23" s="176"/>
      <c r="D23" s="16">
        <v>1.2999999999999999E-3</v>
      </c>
      <c r="E23" s="176"/>
      <c r="G23" s="16">
        <f t="shared" si="1"/>
        <v>2.86E-2</v>
      </c>
      <c r="H23" s="16">
        <f t="shared" si="2"/>
        <v>2.86E-2</v>
      </c>
      <c r="I23" s="16">
        <f t="shared" si="3"/>
        <v>2.86E-2</v>
      </c>
      <c r="J23" s="16">
        <f t="shared" si="4"/>
        <v>4.3E-3</v>
      </c>
      <c r="K23" s="16"/>
      <c r="L23" s="16"/>
      <c r="M23" s="16"/>
      <c r="N23" s="16"/>
      <c r="O23" s="147"/>
      <c r="P23" s="10">
        <f>P22+1</f>
        <v>2</v>
      </c>
      <c r="Q23" s="178">
        <v>42130</v>
      </c>
      <c r="R23" s="178">
        <v>42094</v>
      </c>
      <c r="S23" s="178">
        <v>42368</v>
      </c>
      <c r="T23" s="181">
        <f t="shared" si="5"/>
        <v>42185</v>
      </c>
      <c r="U23" s="223" t="s">
        <v>247</v>
      </c>
      <c r="V23" s="223">
        <v>8.5</v>
      </c>
      <c r="W23" s="223">
        <v>11.3</v>
      </c>
      <c r="X23" s="223">
        <v>14</v>
      </c>
      <c r="Y23" s="224">
        <v>0</v>
      </c>
      <c r="Z23" s="224">
        <v>3.0000000000000001E-3</v>
      </c>
      <c r="AA23" s="224">
        <v>6.0000000000000001E-3</v>
      </c>
      <c r="AB23" s="224">
        <v>-1.2E-2</v>
      </c>
      <c r="AC23" s="10" t="s">
        <v>159</v>
      </c>
      <c r="AD23" s="10"/>
      <c r="AE23" s="299">
        <f>AE22-1</f>
        <v>52</v>
      </c>
      <c r="AF23" s="178">
        <f>VLOOKUP(AE23,$P$22:$Q$73,2)</f>
        <v>46055</v>
      </c>
    </row>
    <row r="24" spans="1:32" ht="14.25" x14ac:dyDescent="0.2">
      <c r="A24" s="277">
        <v>42088</v>
      </c>
      <c r="B24" s="16">
        <v>1.7899999999999999E-2</v>
      </c>
      <c r="C24" s="176"/>
      <c r="D24" s="16">
        <v>1.5E-3</v>
      </c>
      <c r="E24" s="176"/>
      <c r="G24" s="16">
        <f t="shared" si="1"/>
        <v>2.8899999999999999E-2</v>
      </c>
      <c r="H24" s="16">
        <f t="shared" si="2"/>
        <v>2.8899999999999999E-2</v>
      </c>
      <c r="I24" s="16">
        <f t="shared" si="3"/>
        <v>2.8899999999999999E-2</v>
      </c>
      <c r="J24" s="16">
        <f t="shared" si="4"/>
        <v>4.5000000000000005E-3</v>
      </c>
      <c r="K24" s="16"/>
      <c r="L24" s="16"/>
      <c r="M24" s="16"/>
      <c r="N24" s="16"/>
      <c r="O24" s="147"/>
      <c r="P24" s="10">
        <f t="shared" ref="P24:P74" si="6">P23+1</f>
        <v>3</v>
      </c>
      <c r="Q24" s="178">
        <v>42220</v>
      </c>
      <c r="R24" s="178">
        <v>42185</v>
      </c>
      <c r="S24" s="178">
        <v>42368</v>
      </c>
      <c r="T24" s="181">
        <f t="shared" si="5"/>
        <v>42277</v>
      </c>
      <c r="U24" s="223" t="s">
        <v>246</v>
      </c>
      <c r="V24" s="223">
        <v>8.3000000000000007</v>
      </c>
      <c r="W24" s="223">
        <v>10.9</v>
      </c>
      <c r="X24" s="223">
        <v>13.6</v>
      </c>
      <c r="Y24" s="224">
        <v>2E-3</v>
      </c>
      <c r="Z24" s="224">
        <v>3.0000000000000001E-3</v>
      </c>
      <c r="AA24" s="224">
        <v>6.0000000000000001E-3</v>
      </c>
      <c r="AB24" s="224">
        <v>-1.2E-2</v>
      </c>
      <c r="AC24" s="10" t="s">
        <v>159</v>
      </c>
      <c r="AD24" s="10"/>
      <c r="AE24" s="10">
        <f>AE23-1</f>
        <v>51</v>
      </c>
      <c r="AF24" s="178">
        <f t="shared" ref="AF24:AF55" si="7">VLOOKUP(AE24,$P$22:$Q$72,2)</f>
        <v>45961</v>
      </c>
    </row>
    <row r="25" spans="1:32" ht="14.25" x14ac:dyDescent="0.2">
      <c r="A25" s="277">
        <v>42123</v>
      </c>
      <c r="B25" s="16">
        <v>2.0099999999999996E-2</v>
      </c>
      <c r="C25" s="176"/>
      <c r="D25" s="16">
        <v>3.8E-3</v>
      </c>
      <c r="E25" s="176"/>
      <c r="G25" s="16">
        <f t="shared" si="1"/>
        <v>3.1099999999999996E-2</v>
      </c>
      <c r="H25" s="16">
        <f t="shared" si="2"/>
        <v>3.1099999999999996E-2</v>
      </c>
      <c r="I25" s="16">
        <f t="shared" si="3"/>
        <v>3.1099999999999996E-2</v>
      </c>
      <c r="J25" s="16">
        <f t="shared" si="4"/>
        <v>6.8000000000000005E-3</v>
      </c>
      <c r="K25" s="16"/>
      <c r="L25" s="16"/>
      <c r="M25" s="16"/>
      <c r="N25" s="16"/>
      <c r="O25" s="147"/>
      <c r="P25" s="10">
        <f t="shared" si="6"/>
        <v>4</v>
      </c>
      <c r="Q25" s="178">
        <v>42312</v>
      </c>
      <c r="R25" s="178">
        <v>42277</v>
      </c>
      <c r="S25" s="178">
        <v>42368</v>
      </c>
      <c r="T25" s="181">
        <f t="shared" si="5"/>
        <v>42369</v>
      </c>
      <c r="U25" s="223" t="s">
        <v>245</v>
      </c>
      <c r="V25" s="223">
        <v>8.4</v>
      </c>
      <c r="W25" s="223">
        <v>11</v>
      </c>
      <c r="X25" s="223">
        <v>13.4</v>
      </c>
      <c r="Y25" s="224">
        <v>8.0000000000000002E-3</v>
      </c>
      <c r="Z25" s="224">
        <v>1.0999999999999999E-2</v>
      </c>
      <c r="AA25" s="224">
        <v>1.2E-2</v>
      </c>
      <c r="AB25" s="224">
        <v>-7.0000000000000001E-3</v>
      </c>
      <c r="AC25" s="10" t="s">
        <v>158</v>
      </c>
      <c r="AD25" s="10"/>
      <c r="AE25" s="10">
        <f>AE24-1</f>
        <v>50</v>
      </c>
      <c r="AF25" s="178">
        <f t="shared" si="7"/>
        <v>45870</v>
      </c>
    </row>
    <row r="26" spans="1:32" ht="14.25" x14ac:dyDescent="0.2">
      <c r="A26" s="277">
        <v>42151</v>
      </c>
      <c r="B26" s="16">
        <v>2.0799999999999999E-2</v>
      </c>
      <c r="C26" s="176"/>
      <c r="D26" s="16">
        <v>5.3E-3</v>
      </c>
      <c r="E26" s="176"/>
      <c r="G26" s="16">
        <f>B26+$G$21</f>
        <v>3.1799999999999995E-2</v>
      </c>
      <c r="H26" s="16">
        <f t="shared" si="2"/>
        <v>3.1799999999999995E-2</v>
      </c>
      <c r="I26" s="16">
        <f t="shared" si="3"/>
        <v>3.1799999999999995E-2</v>
      </c>
      <c r="J26" s="16">
        <f t="shared" si="4"/>
        <v>8.3000000000000001E-3</v>
      </c>
      <c r="K26" s="16"/>
      <c r="L26" s="16"/>
      <c r="M26" s="16"/>
      <c r="N26" s="16"/>
      <c r="O26" s="147"/>
      <c r="P26" s="10">
        <f t="shared" si="6"/>
        <v>5</v>
      </c>
      <c r="Q26" s="178">
        <v>42397</v>
      </c>
      <c r="R26" s="178">
        <v>42369</v>
      </c>
      <c r="S26" s="178">
        <v>42734</v>
      </c>
      <c r="T26" s="181">
        <f t="shared" si="5"/>
        <v>42369</v>
      </c>
      <c r="U26" s="223" t="s">
        <v>244</v>
      </c>
      <c r="V26" s="223">
        <v>8.5</v>
      </c>
      <c r="W26" s="223">
        <v>11.1</v>
      </c>
      <c r="X26" s="223">
        <v>13.6</v>
      </c>
      <c r="Y26" s="224">
        <v>6.0000000000000001E-3</v>
      </c>
      <c r="Z26" s="224">
        <v>0.01</v>
      </c>
      <c r="AA26" s="224">
        <v>1.0999999999999999E-2</v>
      </c>
      <c r="AB26" s="224">
        <v>-7.0000000000000001E-3</v>
      </c>
      <c r="AC26" s="10" t="s">
        <v>158</v>
      </c>
      <c r="AD26" s="10"/>
      <c r="AE26" s="10">
        <f>AE25-1</f>
        <v>49</v>
      </c>
      <c r="AF26" s="178">
        <f t="shared" si="7"/>
        <v>45776</v>
      </c>
    </row>
    <row r="27" spans="1:32" ht="14.25" x14ac:dyDescent="0.2">
      <c r="A27" s="277">
        <v>42179</v>
      </c>
      <c r="B27" s="16">
        <v>2.29E-2</v>
      </c>
      <c r="C27" s="176"/>
      <c r="D27" s="16">
        <v>6.0999999999999995E-3</v>
      </c>
      <c r="E27" s="176"/>
      <c r="G27" s="16">
        <f t="shared" si="1"/>
        <v>3.39E-2</v>
      </c>
      <c r="H27" s="16">
        <f t="shared" si="2"/>
        <v>3.39E-2</v>
      </c>
      <c r="I27" s="16">
        <f t="shared" si="3"/>
        <v>3.39E-2</v>
      </c>
      <c r="J27" s="16">
        <f t="shared" si="4"/>
        <v>9.1000000000000004E-3</v>
      </c>
      <c r="K27" s="16"/>
      <c r="L27" s="16"/>
      <c r="M27" s="16"/>
      <c r="N27" s="16"/>
      <c r="O27" s="147"/>
      <c r="P27" s="10">
        <f t="shared" si="6"/>
        <v>6</v>
      </c>
      <c r="Q27" s="178">
        <v>42489</v>
      </c>
      <c r="R27" s="178">
        <v>42369</v>
      </c>
      <c r="S27" s="178">
        <v>42734</v>
      </c>
      <c r="T27" s="181">
        <f t="shared" si="5"/>
        <v>42460</v>
      </c>
      <c r="U27" s="223" t="s">
        <v>244</v>
      </c>
      <c r="V27" s="223">
        <v>8.5</v>
      </c>
      <c r="W27" s="223">
        <v>11.1</v>
      </c>
      <c r="X27" s="223">
        <v>13.6</v>
      </c>
      <c r="Y27" s="224">
        <v>6.0000000000000001E-3</v>
      </c>
      <c r="Z27" s="224">
        <v>0.01</v>
      </c>
      <c r="AA27" s="224">
        <v>1.0999999999999999E-2</v>
      </c>
      <c r="AB27" s="224">
        <v>-7.0000000000000001E-3</v>
      </c>
      <c r="AC27" s="10" t="s">
        <v>158</v>
      </c>
      <c r="AD27" s="10"/>
      <c r="AE27" s="10">
        <f t="shared" ref="AE27:AE74" si="8">AE26-1</f>
        <v>48</v>
      </c>
      <c r="AF27" s="178">
        <f t="shared" si="7"/>
        <v>45716</v>
      </c>
    </row>
    <row r="28" spans="1:32" ht="14.25" x14ac:dyDescent="0.2">
      <c r="A28" s="277">
        <v>42214</v>
      </c>
      <c r="B28" s="16">
        <v>2.0899999999999998E-2</v>
      </c>
      <c r="C28" s="176"/>
      <c r="D28" s="16">
        <v>4.7999999999999996E-3</v>
      </c>
      <c r="E28" s="176"/>
      <c r="G28" s="16">
        <f t="shared" si="1"/>
        <v>3.1899999999999998E-2</v>
      </c>
      <c r="H28" s="16">
        <f t="shared" si="2"/>
        <v>3.1899999999999998E-2</v>
      </c>
      <c r="I28" s="16">
        <f t="shared" si="3"/>
        <v>3.1899999999999998E-2</v>
      </c>
      <c r="J28" s="16">
        <f t="shared" si="4"/>
        <v>7.7999999999999996E-3</v>
      </c>
      <c r="K28" s="16"/>
      <c r="L28" s="16"/>
      <c r="M28" s="16"/>
      <c r="N28" s="16"/>
      <c r="O28" s="147"/>
      <c r="P28" s="10">
        <f t="shared" si="6"/>
        <v>7</v>
      </c>
      <c r="Q28" s="178">
        <v>42500</v>
      </c>
      <c r="R28" s="178">
        <v>42460</v>
      </c>
      <c r="S28" s="178">
        <v>42734</v>
      </c>
      <c r="T28" s="181">
        <f t="shared" ref="T28:T33" si="9">R29</f>
        <v>42551</v>
      </c>
      <c r="U28" s="223" t="s">
        <v>243</v>
      </c>
      <c r="V28" s="223">
        <v>8.5</v>
      </c>
      <c r="W28" s="223">
        <v>11.1</v>
      </c>
      <c r="X28" s="223">
        <v>13.6</v>
      </c>
      <c r="Y28" s="224">
        <v>8.9999999999999993E-3</v>
      </c>
      <c r="Z28" s="224">
        <v>1.2E-2</v>
      </c>
      <c r="AA28" s="224">
        <v>1.2999999999999999E-2</v>
      </c>
      <c r="AB28" s="224">
        <v>-7.0000000000000001E-3</v>
      </c>
      <c r="AC28" s="10" t="s">
        <v>158</v>
      </c>
      <c r="AD28" s="10"/>
      <c r="AE28" s="10">
        <f t="shared" si="8"/>
        <v>47</v>
      </c>
      <c r="AF28" s="178">
        <f t="shared" si="7"/>
        <v>45595</v>
      </c>
    </row>
    <row r="29" spans="1:32" ht="14.25" x14ac:dyDescent="0.2">
      <c r="A29" s="277">
        <v>42242</v>
      </c>
      <c r="B29" s="16">
        <v>2.0799999999999999E-2</v>
      </c>
      <c r="C29" s="176"/>
      <c r="D29" s="16">
        <v>7.8000000000000005E-3</v>
      </c>
      <c r="E29" s="176"/>
      <c r="G29" s="16">
        <f t="shared" si="1"/>
        <v>3.1799999999999995E-2</v>
      </c>
      <c r="H29" s="16">
        <f t="shared" si="2"/>
        <v>3.1799999999999995E-2</v>
      </c>
      <c r="I29" s="16">
        <f t="shared" si="3"/>
        <v>3.1799999999999995E-2</v>
      </c>
      <c r="J29" s="16">
        <f t="shared" si="4"/>
        <v>1.0800000000000001E-2</v>
      </c>
      <c r="K29" s="16"/>
      <c r="L29" s="16"/>
      <c r="M29" s="16"/>
      <c r="N29" s="16"/>
      <c r="O29" s="147"/>
      <c r="P29" s="10">
        <f t="shared" si="6"/>
        <v>8</v>
      </c>
      <c r="Q29" s="178">
        <v>42599</v>
      </c>
      <c r="R29" s="178">
        <v>42551</v>
      </c>
      <c r="S29" s="178">
        <v>42734</v>
      </c>
      <c r="T29" s="181">
        <f t="shared" si="9"/>
        <v>42643</v>
      </c>
      <c r="U29" s="223" t="s">
        <v>242</v>
      </c>
      <c r="V29" s="223">
        <v>8.6</v>
      </c>
      <c r="W29" s="223">
        <v>11.3</v>
      </c>
      <c r="X29" s="223">
        <v>13.8</v>
      </c>
      <c r="Y29" s="224">
        <v>8.9999999999999993E-3</v>
      </c>
      <c r="Z29" s="224">
        <v>1.2E-2</v>
      </c>
      <c r="AA29" s="224">
        <v>1.2999999999999999E-2</v>
      </c>
      <c r="AB29" s="224">
        <v>-7.0000000000000001E-3</v>
      </c>
      <c r="AC29" s="10" t="s">
        <v>158</v>
      </c>
      <c r="AD29" s="10"/>
      <c r="AE29" s="10">
        <f t="shared" si="8"/>
        <v>46</v>
      </c>
      <c r="AF29" s="178">
        <f t="shared" si="7"/>
        <v>45497</v>
      </c>
    </row>
    <row r="30" spans="1:32" ht="14.25" x14ac:dyDescent="0.2">
      <c r="A30" s="277">
        <v>42277</v>
      </c>
      <c r="B30" s="16">
        <v>2.0899999999999998E-2</v>
      </c>
      <c r="C30" s="176"/>
      <c r="D30" s="16">
        <v>6.8999999999999999E-3</v>
      </c>
      <c r="E30" s="176"/>
      <c r="G30" s="16">
        <f t="shared" si="1"/>
        <v>3.1899999999999998E-2</v>
      </c>
      <c r="H30" s="16">
        <f t="shared" si="2"/>
        <v>3.1899999999999998E-2</v>
      </c>
      <c r="I30" s="16">
        <f t="shared" si="3"/>
        <v>3.1899999999999998E-2</v>
      </c>
      <c r="J30" s="16">
        <f t="shared" si="4"/>
        <v>9.8999999999999991E-3</v>
      </c>
      <c r="K30" s="16"/>
      <c r="L30" s="16"/>
      <c r="M30" s="16"/>
      <c r="N30" s="16"/>
      <c r="O30" s="147"/>
      <c r="P30" s="10">
        <f t="shared" si="6"/>
        <v>9</v>
      </c>
      <c r="Q30" s="178">
        <v>42664</v>
      </c>
      <c r="R30" s="178">
        <v>42643</v>
      </c>
      <c r="S30" s="178">
        <v>42734</v>
      </c>
      <c r="T30" s="181">
        <f t="shared" si="9"/>
        <v>42643</v>
      </c>
      <c r="U30" s="223" t="s">
        <v>241</v>
      </c>
      <c r="V30" s="223">
        <v>8.6999999999999993</v>
      </c>
      <c r="W30" s="223">
        <v>11.4</v>
      </c>
      <c r="X30" s="223">
        <v>14</v>
      </c>
      <c r="Y30" s="224">
        <v>8.0000000000000002E-3</v>
      </c>
      <c r="Z30" s="224">
        <v>1.0999999999999999E-2</v>
      </c>
      <c r="AA30" s="224">
        <v>1.2E-2</v>
      </c>
      <c r="AB30" s="224">
        <v>-7.0000000000000001E-3</v>
      </c>
      <c r="AC30" s="10" t="s">
        <v>158</v>
      </c>
      <c r="AD30" s="10"/>
      <c r="AE30" s="10">
        <f t="shared" si="8"/>
        <v>45</v>
      </c>
      <c r="AF30" s="178">
        <f t="shared" si="7"/>
        <v>45408</v>
      </c>
    </row>
    <row r="31" spans="1:32" ht="14.25" x14ac:dyDescent="0.2">
      <c r="A31" s="277">
        <v>42305</v>
      </c>
      <c r="B31" s="16">
        <v>2.1299999999999999E-2</v>
      </c>
      <c r="C31" s="176"/>
      <c r="D31" s="16">
        <v>8.0000000000000002E-3</v>
      </c>
      <c r="E31" s="176"/>
      <c r="G31" s="16">
        <f t="shared" si="1"/>
        <v>3.2299999999999995E-2</v>
      </c>
      <c r="H31" s="16">
        <f t="shared" si="2"/>
        <v>3.2299999999999995E-2</v>
      </c>
      <c r="I31" s="16">
        <f t="shared" si="3"/>
        <v>3.2299999999999995E-2</v>
      </c>
      <c r="J31" s="16">
        <f t="shared" si="4"/>
        <v>1.0999999999999999E-2</v>
      </c>
      <c r="K31" s="16"/>
      <c r="L31" s="16"/>
      <c r="M31" s="16"/>
      <c r="N31" s="16"/>
      <c r="O31" s="147"/>
      <c r="P31" s="10">
        <f t="shared" si="6"/>
        <v>10</v>
      </c>
      <c r="Q31" s="178">
        <v>42691</v>
      </c>
      <c r="R31" s="178">
        <v>42643</v>
      </c>
      <c r="S31" s="178">
        <v>42734</v>
      </c>
      <c r="T31" s="181">
        <f t="shared" si="9"/>
        <v>42735</v>
      </c>
      <c r="U31" s="223" t="s">
        <v>241</v>
      </c>
      <c r="V31" s="223">
        <v>8.6999999999999993</v>
      </c>
      <c r="W31" s="223">
        <v>11.4</v>
      </c>
      <c r="X31" s="223">
        <v>14</v>
      </c>
      <c r="Y31" s="224">
        <v>8.0000000000000002E-3</v>
      </c>
      <c r="Z31" s="224">
        <v>1.0999999999999999E-2</v>
      </c>
      <c r="AA31" s="224">
        <v>1.2E-2</v>
      </c>
      <c r="AB31" s="224">
        <v>-7.0000000000000001E-3</v>
      </c>
      <c r="AC31" s="10" t="s">
        <v>158</v>
      </c>
      <c r="AD31" s="10"/>
      <c r="AE31" s="10">
        <f t="shared" si="8"/>
        <v>44</v>
      </c>
      <c r="AF31" s="178">
        <f t="shared" si="7"/>
        <v>45313</v>
      </c>
    </row>
    <row r="32" spans="1:32" ht="14.25" x14ac:dyDescent="0.2">
      <c r="A32" s="277">
        <v>42333</v>
      </c>
      <c r="B32" s="16">
        <v>2.1700000000000001E-2</v>
      </c>
      <c r="C32" s="176"/>
      <c r="D32" s="16">
        <v>7.4999999999999997E-3</v>
      </c>
      <c r="E32" s="176"/>
      <c r="G32" s="16">
        <f t="shared" si="1"/>
        <v>3.27E-2</v>
      </c>
      <c r="H32" s="16">
        <f t="shared" si="2"/>
        <v>3.27E-2</v>
      </c>
      <c r="I32" s="16">
        <f t="shared" si="3"/>
        <v>3.27E-2</v>
      </c>
      <c r="J32" s="16">
        <f t="shared" si="4"/>
        <v>1.0499999999999999E-2</v>
      </c>
      <c r="K32" s="16"/>
      <c r="L32" s="16"/>
      <c r="M32" s="16"/>
      <c r="N32" s="16"/>
      <c r="O32" s="147"/>
      <c r="P32" s="10">
        <f t="shared" si="6"/>
        <v>11</v>
      </c>
      <c r="Q32" s="178">
        <v>42752</v>
      </c>
      <c r="R32" s="178">
        <v>42735</v>
      </c>
      <c r="S32" s="178">
        <v>43099</v>
      </c>
      <c r="T32" s="181">
        <f t="shared" si="9"/>
        <v>42735</v>
      </c>
      <c r="U32" s="223" t="s">
        <v>240</v>
      </c>
      <c r="V32" s="223">
        <v>8.5</v>
      </c>
      <c r="W32" s="223">
        <v>11</v>
      </c>
      <c r="X32" s="223">
        <v>13.5</v>
      </c>
      <c r="Y32" s="224">
        <v>7.0000000000000001E-3</v>
      </c>
      <c r="Z32" s="224">
        <v>8.9999999999999993E-3</v>
      </c>
      <c r="AA32" s="224">
        <v>0.01</v>
      </c>
      <c r="AB32" s="224">
        <v>-6.0000000000000001E-3</v>
      </c>
      <c r="AC32" s="10" t="s">
        <v>158</v>
      </c>
      <c r="AD32" s="10"/>
      <c r="AE32" s="10">
        <f t="shared" si="8"/>
        <v>43</v>
      </c>
      <c r="AF32" s="178">
        <f t="shared" si="7"/>
        <v>45223</v>
      </c>
    </row>
    <row r="33" spans="1:32" ht="14.25" x14ac:dyDescent="0.2">
      <c r="A33" s="277">
        <v>42368</v>
      </c>
      <c r="B33" s="16">
        <v>2.0400000000000001E-2</v>
      </c>
      <c r="C33" s="176"/>
      <c r="D33" s="16">
        <v>6.7000000000000002E-3</v>
      </c>
      <c r="E33" s="176"/>
      <c r="G33" s="16">
        <f t="shared" si="1"/>
        <v>3.1399999999999997E-2</v>
      </c>
      <c r="H33" s="16">
        <f t="shared" si="2"/>
        <v>3.1399999999999997E-2</v>
      </c>
      <c r="I33" s="16">
        <f t="shared" si="3"/>
        <v>3.1399999999999997E-2</v>
      </c>
      <c r="J33" s="16">
        <f t="shared" si="4"/>
        <v>9.7000000000000003E-3</v>
      </c>
      <c r="K33" s="16"/>
      <c r="L33" s="16"/>
      <c r="M33" s="16"/>
      <c r="N33" s="16"/>
      <c r="O33" s="147"/>
      <c r="P33" s="10">
        <f t="shared" si="6"/>
        <v>12</v>
      </c>
      <c r="Q33" s="178">
        <v>42796</v>
      </c>
      <c r="R33" s="178">
        <v>42735</v>
      </c>
      <c r="S33" s="178">
        <v>43099</v>
      </c>
      <c r="T33" s="181">
        <f t="shared" si="9"/>
        <v>42825</v>
      </c>
      <c r="U33" s="223" t="s">
        <v>240</v>
      </c>
      <c r="V33" s="223">
        <v>8.5</v>
      </c>
      <c r="W33" s="223">
        <v>11</v>
      </c>
      <c r="X33" s="223">
        <v>13.5</v>
      </c>
      <c r="Y33" s="224">
        <v>7.0000000000000001E-3</v>
      </c>
      <c r="Z33" s="224">
        <v>8.9999999999999993E-3</v>
      </c>
      <c r="AA33" s="224">
        <v>0.01</v>
      </c>
      <c r="AB33" s="224">
        <v>-6.0000000000000001E-3</v>
      </c>
      <c r="AC33" s="10" t="s">
        <v>158</v>
      </c>
      <c r="AD33" s="10"/>
      <c r="AE33" s="10">
        <f t="shared" si="8"/>
        <v>42</v>
      </c>
      <c r="AF33" s="178">
        <f t="shared" si="7"/>
        <v>45131</v>
      </c>
    </row>
    <row r="34" spans="1:32" ht="15" x14ac:dyDescent="0.25">
      <c r="A34" s="175">
        <v>42369</v>
      </c>
      <c r="B34" s="16">
        <v>2.0299999999999999E-2</v>
      </c>
      <c r="C34" s="177" t="s">
        <v>33</v>
      </c>
      <c r="D34" s="16">
        <v>6.5000000000000006E-3</v>
      </c>
      <c r="E34" s="177" t="s">
        <v>34</v>
      </c>
      <c r="G34" s="16">
        <f t="shared" si="1"/>
        <v>3.1299999999999994E-2</v>
      </c>
      <c r="H34" s="16">
        <f t="shared" si="2"/>
        <v>3.1299999999999994E-2</v>
      </c>
      <c r="I34" s="16">
        <f t="shared" si="3"/>
        <v>3.1299999999999994E-2</v>
      </c>
      <c r="J34" s="16">
        <f t="shared" si="4"/>
        <v>9.5000000000000015E-3</v>
      </c>
      <c r="K34" s="16"/>
      <c r="L34" s="16"/>
      <c r="M34" s="16"/>
      <c r="N34" s="16"/>
      <c r="O34" s="147"/>
      <c r="P34" s="10">
        <f t="shared" si="6"/>
        <v>13</v>
      </c>
      <c r="Q34" s="178">
        <v>42846</v>
      </c>
      <c r="R34" s="178">
        <v>42825</v>
      </c>
      <c r="S34" s="178">
        <v>43099</v>
      </c>
      <c r="T34" s="181">
        <f t="shared" ref="T34:T67" si="10">R35</f>
        <v>42825</v>
      </c>
      <c r="U34" s="223" t="s">
        <v>239</v>
      </c>
      <c r="V34" s="223">
        <v>8.5</v>
      </c>
      <c r="W34" s="223">
        <v>11</v>
      </c>
      <c r="X34" s="223">
        <v>13.5</v>
      </c>
      <c r="Y34" s="224">
        <v>7.0000000000000001E-3</v>
      </c>
      <c r="Z34" s="224">
        <v>0.01</v>
      </c>
      <c r="AA34" s="224">
        <v>1.0999999999999999E-2</v>
      </c>
      <c r="AB34" s="224">
        <v>-6.0000000000000001E-3</v>
      </c>
      <c r="AC34" s="10" t="s">
        <v>158</v>
      </c>
      <c r="AD34" s="10"/>
      <c r="AE34" s="10">
        <f t="shared" si="8"/>
        <v>41</v>
      </c>
      <c r="AF34" s="178">
        <f t="shared" si="7"/>
        <v>45047</v>
      </c>
    </row>
    <row r="35" spans="1:32" ht="14.25" x14ac:dyDescent="0.2">
      <c r="A35" s="277">
        <v>42396</v>
      </c>
      <c r="B35" s="16">
        <v>1.9E-2</v>
      </c>
      <c r="C35" s="176"/>
      <c r="D35" s="16">
        <v>6.8000000000000005E-3</v>
      </c>
      <c r="E35" s="176"/>
      <c r="G35" s="16">
        <f t="shared" si="1"/>
        <v>0.03</v>
      </c>
      <c r="H35" s="16">
        <f t="shared" si="2"/>
        <v>0.03</v>
      </c>
      <c r="I35" s="16">
        <f t="shared" si="3"/>
        <v>0.03</v>
      </c>
      <c r="J35" s="16">
        <f t="shared" si="4"/>
        <v>9.7999999999999997E-3</v>
      </c>
      <c r="K35" s="16"/>
      <c r="L35" s="16"/>
      <c r="M35" s="16"/>
      <c r="N35" s="16"/>
      <c r="O35" s="147"/>
      <c r="P35" s="10">
        <f t="shared" si="6"/>
        <v>14</v>
      </c>
      <c r="Q35" s="178">
        <v>42865</v>
      </c>
      <c r="R35" s="178">
        <v>42825</v>
      </c>
      <c r="S35" s="178">
        <v>43099</v>
      </c>
      <c r="T35" s="181">
        <f t="shared" si="10"/>
        <v>42916</v>
      </c>
      <c r="U35" s="223" t="s">
        <v>239</v>
      </c>
      <c r="V35" s="223">
        <v>8.5</v>
      </c>
      <c r="W35" s="223">
        <v>11</v>
      </c>
      <c r="X35" s="223">
        <v>13.5</v>
      </c>
      <c r="Y35" s="224">
        <v>7.0000000000000001E-3</v>
      </c>
      <c r="Z35" s="224">
        <v>0.01</v>
      </c>
      <c r="AA35" s="224">
        <v>1.0999999999999999E-2</v>
      </c>
      <c r="AB35" s="224">
        <v>-6.0000000000000001E-3</v>
      </c>
      <c r="AC35" s="10" t="s">
        <v>158</v>
      </c>
      <c r="AD35" s="10"/>
      <c r="AE35" s="10">
        <f t="shared" si="8"/>
        <v>40</v>
      </c>
      <c r="AF35" s="178">
        <f t="shared" si="7"/>
        <v>45012</v>
      </c>
    </row>
    <row r="36" spans="1:32" ht="14.25" x14ac:dyDescent="0.2">
      <c r="A36" s="277">
        <v>42424</v>
      </c>
      <c r="B36" s="16">
        <v>1.78E-2</v>
      </c>
      <c r="C36" s="176"/>
      <c r="D36" s="16">
        <v>6.0000000000000001E-3</v>
      </c>
      <c r="E36" s="176"/>
      <c r="G36" s="16">
        <f t="shared" si="1"/>
        <v>2.8799999999999999E-2</v>
      </c>
      <c r="H36" s="16">
        <f t="shared" si="2"/>
        <v>2.8799999999999999E-2</v>
      </c>
      <c r="I36" s="16">
        <f t="shared" si="3"/>
        <v>2.8799999999999999E-2</v>
      </c>
      <c r="J36" s="16">
        <f t="shared" si="4"/>
        <v>9.0000000000000011E-3</v>
      </c>
      <c r="K36" s="16"/>
      <c r="L36" s="16"/>
      <c r="M36" s="16"/>
      <c r="N36" s="16"/>
      <c r="O36" s="147"/>
      <c r="P36" s="10">
        <f t="shared" si="6"/>
        <v>15</v>
      </c>
      <c r="Q36" s="178">
        <v>42957</v>
      </c>
      <c r="R36" s="178">
        <v>42916</v>
      </c>
      <c r="S36" s="178">
        <v>43099</v>
      </c>
      <c r="T36" s="181">
        <f t="shared" si="10"/>
        <v>43008</v>
      </c>
      <c r="U36" s="223" t="s">
        <v>238</v>
      </c>
      <c r="V36" s="223">
        <v>8.6</v>
      </c>
      <c r="W36" s="223">
        <v>11.2</v>
      </c>
      <c r="X36" s="223">
        <v>13.8</v>
      </c>
      <c r="Y36" s="224">
        <v>6.0000000000000001E-3</v>
      </c>
      <c r="Z36" s="224">
        <v>8.0000000000000002E-3</v>
      </c>
      <c r="AA36" s="224">
        <v>8.9999999999999993E-3</v>
      </c>
      <c r="AB36" s="224">
        <v>-7.0000000000000001E-3</v>
      </c>
      <c r="AC36" s="10" t="s">
        <v>158</v>
      </c>
      <c r="AD36" s="10"/>
      <c r="AE36" s="10">
        <f t="shared" si="8"/>
        <v>39</v>
      </c>
      <c r="AF36" s="178">
        <f t="shared" si="7"/>
        <v>44951</v>
      </c>
    </row>
    <row r="37" spans="1:32" ht="14.25" x14ac:dyDescent="0.2">
      <c r="A37" s="277">
        <v>42459</v>
      </c>
      <c r="B37" s="16">
        <v>1.8600000000000002E-2</v>
      </c>
      <c r="C37" s="176"/>
      <c r="D37" s="16">
        <v>4.8999999999999998E-3</v>
      </c>
      <c r="E37" s="176"/>
      <c r="G37" s="16">
        <f t="shared" si="1"/>
        <v>2.9600000000000001E-2</v>
      </c>
      <c r="H37" s="16">
        <f t="shared" si="2"/>
        <v>2.9600000000000001E-2</v>
      </c>
      <c r="I37" s="16">
        <f t="shared" si="3"/>
        <v>2.9600000000000001E-2</v>
      </c>
      <c r="J37" s="16">
        <f t="shared" si="4"/>
        <v>7.9000000000000008E-3</v>
      </c>
      <c r="K37" s="16"/>
      <c r="L37" s="16"/>
      <c r="M37" s="16"/>
      <c r="N37" s="16"/>
      <c r="O37" s="147"/>
      <c r="P37" s="10">
        <f t="shared" si="6"/>
        <v>16</v>
      </c>
      <c r="Q37" s="178">
        <v>43040</v>
      </c>
      <c r="R37" s="178">
        <v>43008</v>
      </c>
      <c r="S37" s="178">
        <v>43099</v>
      </c>
      <c r="T37" s="181">
        <f t="shared" si="10"/>
        <v>43100</v>
      </c>
      <c r="U37" s="223" t="s">
        <v>237</v>
      </c>
      <c r="V37" s="223">
        <v>8.5</v>
      </c>
      <c r="W37" s="223">
        <v>11.1</v>
      </c>
      <c r="X37" s="223">
        <v>13.5</v>
      </c>
      <c r="Y37" s="224">
        <v>6.0000000000000001E-3</v>
      </c>
      <c r="Z37" s="224">
        <v>7.0000000000000001E-3</v>
      </c>
      <c r="AA37" s="224">
        <v>8.0000000000000002E-3</v>
      </c>
      <c r="AB37" s="224">
        <v>-7.0000000000000001E-3</v>
      </c>
      <c r="AC37" s="10" t="s">
        <v>158</v>
      </c>
      <c r="AD37" s="10"/>
      <c r="AE37" s="10">
        <f t="shared" si="8"/>
        <v>38</v>
      </c>
      <c r="AF37" s="178">
        <f t="shared" si="7"/>
        <v>44859</v>
      </c>
    </row>
    <row r="38" spans="1:32" ht="14.25" x14ac:dyDescent="0.2">
      <c r="A38" s="277">
        <v>42487</v>
      </c>
      <c r="B38" s="16">
        <v>1.9400000000000001E-2</v>
      </c>
      <c r="C38" s="176"/>
      <c r="D38" s="16">
        <v>4.5999999999999999E-3</v>
      </c>
      <c r="E38" s="176"/>
      <c r="G38" s="16">
        <f t="shared" si="1"/>
        <v>3.04E-2</v>
      </c>
      <c r="H38" s="16">
        <f t="shared" si="2"/>
        <v>3.04E-2</v>
      </c>
      <c r="I38" s="16">
        <f t="shared" si="3"/>
        <v>3.04E-2</v>
      </c>
      <c r="J38" s="16">
        <f t="shared" si="4"/>
        <v>7.6E-3</v>
      </c>
      <c r="K38" s="16"/>
      <c r="L38" s="16"/>
      <c r="M38" s="16"/>
      <c r="N38" s="16"/>
      <c r="O38" s="147"/>
      <c r="P38" s="10">
        <f t="shared" si="6"/>
        <v>17</v>
      </c>
      <c r="Q38" s="178">
        <v>43129</v>
      </c>
      <c r="R38" s="178">
        <v>43100</v>
      </c>
      <c r="S38" s="178">
        <v>43464</v>
      </c>
      <c r="T38" s="181">
        <f t="shared" si="10"/>
        <v>43100</v>
      </c>
      <c r="U38" s="223" t="s">
        <v>236</v>
      </c>
      <c r="V38" s="223">
        <v>8.6</v>
      </c>
      <c r="W38" s="223">
        <v>11.1</v>
      </c>
      <c r="X38" s="223">
        <v>13.6</v>
      </c>
      <c r="Y38" s="224">
        <v>7.0000000000000001E-3</v>
      </c>
      <c r="Z38" s="224">
        <v>8.0000000000000002E-3</v>
      </c>
      <c r="AA38" s="224">
        <v>8.9999999999999993E-3</v>
      </c>
      <c r="AB38" s="224">
        <v>-7.0000000000000001E-3</v>
      </c>
      <c r="AC38" s="10" t="s">
        <v>158</v>
      </c>
      <c r="AD38" s="10"/>
      <c r="AE38" s="10">
        <f t="shared" si="8"/>
        <v>37</v>
      </c>
      <c r="AF38" s="178">
        <f t="shared" si="7"/>
        <v>44769</v>
      </c>
    </row>
    <row r="39" spans="1:32" ht="14.25" x14ac:dyDescent="0.2">
      <c r="A39" s="277">
        <v>42515</v>
      </c>
      <c r="B39" s="16">
        <v>1.8700000000000001E-2</v>
      </c>
      <c r="C39" s="176"/>
      <c r="D39" s="16">
        <v>4.6999999999999993E-3</v>
      </c>
      <c r="E39" s="176"/>
      <c r="G39" s="16">
        <f t="shared" si="1"/>
        <v>2.9700000000000001E-2</v>
      </c>
      <c r="H39" s="16">
        <f t="shared" si="2"/>
        <v>2.9700000000000001E-2</v>
      </c>
      <c r="I39" s="16">
        <f t="shared" si="3"/>
        <v>2.9700000000000001E-2</v>
      </c>
      <c r="J39" s="16">
        <f t="shared" si="4"/>
        <v>7.6999999999999994E-3</v>
      </c>
      <c r="K39" s="16"/>
      <c r="L39" s="16"/>
      <c r="M39" s="16"/>
      <c r="N39" s="16"/>
      <c r="O39" s="147"/>
      <c r="P39" s="10">
        <f t="shared" si="6"/>
        <v>18</v>
      </c>
      <c r="Q39" s="178">
        <v>43165</v>
      </c>
      <c r="R39" s="178">
        <v>43100</v>
      </c>
      <c r="S39" s="178">
        <v>43464</v>
      </c>
      <c r="T39" s="181">
        <f t="shared" si="10"/>
        <v>43190</v>
      </c>
      <c r="U39" s="223" t="s">
        <v>236</v>
      </c>
      <c r="V39" s="223">
        <v>8.6</v>
      </c>
      <c r="W39" s="223">
        <v>11.1</v>
      </c>
      <c r="X39" s="223">
        <v>13.6</v>
      </c>
      <c r="Y39" s="224">
        <v>7.0000000000000001E-3</v>
      </c>
      <c r="Z39" s="224">
        <v>8.0000000000000002E-3</v>
      </c>
      <c r="AA39" s="224">
        <v>8.9999999999999993E-3</v>
      </c>
      <c r="AB39" s="224">
        <v>-7.0000000000000001E-3</v>
      </c>
      <c r="AC39" s="10" t="s">
        <v>158</v>
      </c>
      <c r="AD39" s="10"/>
      <c r="AE39" s="10">
        <f t="shared" si="8"/>
        <v>36</v>
      </c>
      <c r="AF39" s="178">
        <f t="shared" si="7"/>
        <v>44679</v>
      </c>
    </row>
    <row r="40" spans="1:32" ht="14.25" x14ac:dyDescent="0.2">
      <c r="A40" s="277">
        <v>42550</v>
      </c>
      <c r="B40" s="16">
        <v>1.67E-2</v>
      </c>
      <c r="C40" s="176"/>
      <c r="D40" s="16">
        <v>3.5999999999999999E-3</v>
      </c>
      <c r="E40" s="176"/>
      <c r="G40" s="16">
        <f t="shared" si="1"/>
        <v>2.7699999999999999E-2</v>
      </c>
      <c r="H40" s="16">
        <f t="shared" si="2"/>
        <v>2.7699999999999999E-2</v>
      </c>
      <c r="I40" s="16">
        <f t="shared" si="3"/>
        <v>2.7699999999999999E-2</v>
      </c>
      <c r="J40" s="16">
        <f t="shared" si="4"/>
        <v>6.6E-3</v>
      </c>
      <c r="K40" s="16"/>
      <c r="L40" s="16"/>
      <c r="M40" s="16"/>
      <c r="N40" s="16"/>
      <c r="O40" s="147"/>
      <c r="P40" s="10">
        <f t="shared" si="6"/>
        <v>19</v>
      </c>
      <c r="Q40" s="178">
        <v>43229</v>
      </c>
      <c r="R40" s="178">
        <v>43190</v>
      </c>
      <c r="S40" s="178">
        <v>43464</v>
      </c>
      <c r="T40" s="181">
        <f t="shared" si="10"/>
        <v>43281</v>
      </c>
      <c r="U40" s="223" t="s">
        <v>235</v>
      </c>
      <c r="V40" s="223">
        <v>8.5</v>
      </c>
      <c r="W40" s="223">
        <v>11.1</v>
      </c>
      <c r="X40" s="223">
        <v>13.6</v>
      </c>
      <c r="Y40" s="224">
        <v>7.0000000000000001E-3</v>
      </c>
      <c r="Z40" s="224">
        <v>8.0000000000000002E-3</v>
      </c>
      <c r="AA40" s="224">
        <v>8.9999999999999993E-3</v>
      </c>
      <c r="AB40" s="224">
        <v>-7.0000000000000001E-3</v>
      </c>
      <c r="AC40" s="10" t="s">
        <v>158</v>
      </c>
      <c r="AD40" s="10"/>
      <c r="AE40" s="10">
        <f t="shared" si="8"/>
        <v>35</v>
      </c>
      <c r="AF40" s="178">
        <f t="shared" si="7"/>
        <v>44634</v>
      </c>
    </row>
    <row r="41" spans="1:32" ht="14.25" x14ac:dyDescent="0.2">
      <c r="A41" s="277">
        <v>42578</v>
      </c>
      <c r="B41" s="16">
        <v>1.6E-2</v>
      </c>
      <c r="C41" s="176"/>
      <c r="D41" s="16">
        <v>3.3E-3</v>
      </c>
      <c r="E41" s="176"/>
      <c r="G41" s="16">
        <f t="shared" si="1"/>
        <v>2.7E-2</v>
      </c>
      <c r="H41" s="16">
        <f t="shared" si="2"/>
        <v>2.7E-2</v>
      </c>
      <c r="I41" s="16">
        <f t="shared" si="3"/>
        <v>2.7E-2</v>
      </c>
      <c r="J41" s="16">
        <f t="shared" si="4"/>
        <v>6.3E-3</v>
      </c>
      <c r="K41" s="16"/>
      <c r="L41" s="16"/>
      <c r="M41" s="16"/>
      <c r="N41" s="16"/>
      <c r="O41" s="147"/>
      <c r="P41" s="10">
        <f t="shared" si="6"/>
        <v>20</v>
      </c>
      <c r="Q41" s="178">
        <v>43311</v>
      </c>
      <c r="R41" s="178">
        <v>43281</v>
      </c>
      <c r="S41" s="178">
        <v>43464</v>
      </c>
      <c r="T41" s="181">
        <f t="shared" si="10"/>
        <v>43373</v>
      </c>
      <c r="U41" s="223" t="s">
        <v>234</v>
      </c>
      <c r="V41" s="223">
        <v>8.5</v>
      </c>
      <c r="W41" s="223">
        <v>11.1</v>
      </c>
      <c r="X41" s="223">
        <v>13.5</v>
      </c>
      <c r="Y41" s="224">
        <v>8.0000000000000002E-3</v>
      </c>
      <c r="Z41" s="224">
        <v>8.9999999999999993E-3</v>
      </c>
      <c r="AA41" s="224">
        <v>8.9999999999999993E-3</v>
      </c>
      <c r="AB41" s="224">
        <v>-7.0000000000000001E-3</v>
      </c>
      <c r="AC41" s="10" t="s">
        <v>158</v>
      </c>
      <c r="AD41" s="10"/>
      <c r="AE41" s="10">
        <f t="shared" si="8"/>
        <v>34</v>
      </c>
      <c r="AF41" s="178">
        <f t="shared" si="7"/>
        <v>44497</v>
      </c>
    </row>
    <row r="42" spans="1:32" ht="14.25" x14ac:dyDescent="0.2">
      <c r="A42" s="277">
        <v>42613</v>
      </c>
      <c r="B42" s="16">
        <v>1.5300000000000001E-2</v>
      </c>
      <c r="C42" s="176"/>
      <c r="D42" s="16">
        <v>2.2000000000000001E-3</v>
      </c>
      <c r="E42" s="176"/>
      <c r="G42" s="16">
        <f t="shared" si="1"/>
        <v>2.63E-2</v>
      </c>
      <c r="H42" s="16">
        <f t="shared" si="2"/>
        <v>2.63E-2</v>
      </c>
      <c r="I42" s="16">
        <f t="shared" si="3"/>
        <v>2.63E-2</v>
      </c>
      <c r="J42" s="16">
        <f t="shared" si="4"/>
        <v>5.1999999999999998E-3</v>
      </c>
      <c r="K42" s="16"/>
      <c r="L42" s="16"/>
      <c r="M42" s="16"/>
      <c r="N42" s="16"/>
      <c r="O42" s="147"/>
      <c r="P42" s="10">
        <f t="shared" si="6"/>
        <v>21</v>
      </c>
      <c r="Q42" s="178">
        <v>43405</v>
      </c>
      <c r="R42" s="178">
        <v>43373</v>
      </c>
      <c r="S42" s="178">
        <v>43464</v>
      </c>
      <c r="T42" s="181">
        <f t="shared" si="10"/>
        <v>43465</v>
      </c>
      <c r="U42" s="223" t="s">
        <v>233</v>
      </c>
      <c r="V42" s="223">
        <v>8.4</v>
      </c>
      <c r="W42" s="223">
        <v>10.9</v>
      </c>
      <c r="X42" s="223">
        <v>13.3</v>
      </c>
      <c r="Y42" s="224">
        <v>8.0000000000000002E-3</v>
      </c>
      <c r="Z42" s="224">
        <v>8.9999999999999993E-3</v>
      </c>
      <c r="AA42" s="224">
        <v>8.9999999999999993E-3</v>
      </c>
      <c r="AB42" s="224">
        <v>-8.0000000000000002E-3</v>
      </c>
      <c r="AC42" s="10" t="s">
        <v>158</v>
      </c>
      <c r="AD42" s="10"/>
      <c r="AE42" s="10">
        <f t="shared" si="8"/>
        <v>33</v>
      </c>
      <c r="AF42" s="178">
        <f t="shared" si="7"/>
        <v>44405</v>
      </c>
    </row>
    <row r="43" spans="1:32" ht="14.25" x14ac:dyDescent="0.2">
      <c r="A43" s="277">
        <v>42641</v>
      </c>
      <c r="B43" s="16">
        <v>1.52E-2</v>
      </c>
      <c r="C43" s="176"/>
      <c r="D43" s="16">
        <v>1.8E-3</v>
      </c>
      <c r="E43" s="176"/>
      <c r="G43" s="16">
        <f t="shared" si="1"/>
        <v>2.6200000000000001E-2</v>
      </c>
      <c r="H43" s="16">
        <f t="shared" si="2"/>
        <v>2.6200000000000001E-2</v>
      </c>
      <c r="I43" s="16">
        <f t="shared" si="3"/>
        <v>2.6200000000000001E-2</v>
      </c>
      <c r="J43" s="16">
        <f t="shared" si="4"/>
        <v>4.8000000000000004E-3</v>
      </c>
      <c r="K43" s="16"/>
      <c r="L43" s="16"/>
      <c r="M43" s="16"/>
      <c r="N43" s="16"/>
      <c r="O43" s="147"/>
      <c r="P43" s="10">
        <f t="shared" si="6"/>
        <v>22</v>
      </c>
      <c r="Q43" s="178">
        <v>43544</v>
      </c>
      <c r="R43" s="178">
        <v>43465</v>
      </c>
      <c r="S43" s="178">
        <v>43829</v>
      </c>
      <c r="T43" s="181">
        <f t="shared" si="10"/>
        <v>43555</v>
      </c>
      <c r="U43" s="223" t="s">
        <v>232</v>
      </c>
      <c r="V43" s="223">
        <v>8.5</v>
      </c>
      <c r="W43" s="223">
        <v>11</v>
      </c>
      <c r="X43" s="223">
        <v>13.4</v>
      </c>
      <c r="Y43" s="224">
        <v>0.01</v>
      </c>
      <c r="Z43" s="224">
        <v>1.0999999999999999E-2</v>
      </c>
      <c r="AA43" s="224">
        <v>1.0999999999999999E-2</v>
      </c>
      <c r="AB43" s="224">
        <v>-7.0000000000000001E-3</v>
      </c>
      <c r="AC43" s="10" t="s">
        <v>158</v>
      </c>
      <c r="AD43" s="10"/>
      <c r="AE43" s="10">
        <f t="shared" si="8"/>
        <v>32</v>
      </c>
      <c r="AF43" s="178">
        <f t="shared" si="7"/>
        <v>44321</v>
      </c>
    </row>
    <row r="44" spans="1:32" ht="14.25" x14ac:dyDescent="0.2">
      <c r="A44" s="277">
        <v>42669</v>
      </c>
      <c r="B44" s="16">
        <v>1.6799999999999999E-2</v>
      </c>
      <c r="C44" s="176"/>
      <c r="D44" s="16">
        <v>2.5000000000000001E-3</v>
      </c>
      <c r="E44" s="176"/>
      <c r="G44" s="16">
        <f t="shared" si="1"/>
        <v>2.7799999999999998E-2</v>
      </c>
      <c r="H44" s="16">
        <f t="shared" si="2"/>
        <v>2.7799999999999998E-2</v>
      </c>
      <c r="I44" s="16">
        <f t="shared" si="3"/>
        <v>2.7799999999999998E-2</v>
      </c>
      <c r="J44" s="16">
        <f t="shared" si="4"/>
        <v>5.4999999999999997E-3</v>
      </c>
      <c r="K44" s="16"/>
      <c r="L44" s="16"/>
      <c r="M44" s="16"/>
      <c r="N44" s="16"/>
      <c r="O44" s="147"/>
      <c r="P44" s="10">
        <f t="shared" si="6"/>
        <v>23</v>
      </c>
      <c r="Q44" s="178">
        <v>43600</v>
      </c>
      <c r="R44" s="178">
        <v>43555</v>
      </c>
      <c r="S44" s="178">
        <v>43829</v>
      </c>
      <c r="T44" s="181">
        <f t="shared" si="10"/>
        <v>43646</v>
      </c>
      <c r="U44" s="223" t="s">
        <v>231</v>
      </c>
      <c r="V44" s="223">
        <v>8.6</v>
      </c>
      <c r="W44" s="223">
        <v>11.2</v>
      </c>
      <c r="X44" s="223">
        <v>13.8</v>
      </c>
      <c r="Y44" s="224">
        <v>0.01</v>
      </c>
      <c r="Z44" s="224">
        <v>1.0999999999999999E-2</v>
      </c>
      <c r="AA44" s="224">
        <v>1.0999999999999999E-2</v>
      </c>
      <c r="AB44" s="224">
        <v>-7.0000000000000001E-3</v>
      </c>
      <c r="AC44" s="10" t="s">
        <v>158</v>
      </c>
      <c r="AD44" s="10"/>
      <c r="AE44" s="10">
        <f t="shared" si="8"/>
        <v>31</v>
      </c>
      <c r="AF44" s="178">
        <f t="shared" si="7"/>
        <v>44218</v>
      </c>
    </row>
    <row r="45" spans="1:32" ht="14.25" x14ac:dyDescent="0.2">
      <c r="A45" s="277">
        <v>42704</v>
      </c>
      <c r="B45" s="16">
        <v>2.06E-2</v>
      </c>
      <c r="C45" s="176"/>
      <c r="D45" s="16">
        <v>3.4999999999999996E-3</v>
      </c>
      <c r="E45" s="176"/>
      <c r="G45" s="16">
        <f t="shared" si="1"/>
        <v>3.1600000000000003E-2</v>
      </c>
      <c r="H45" s="16">
        <f t="shared" si="2"/>
        <v>3.1600000000000003E-2</v>
      </c>
      <c r="I45" s="16">
        <f t="shared" si="3"/>
        <v>3.1600000000000003E-2</v>
      </c>
      <c r="J45" s="16">
        <f t="shared" si="4"/>
        <v>6.4999999999999997E-3</v>
      </c>
      <c r="K45" s="16"/>
      <c r="L45" s="16"/>
      <c r="M45" s="16"/>
      <c r="N45" s="16"/>
      <c r="O45" s="147"/>
      <c r="P45" s="10">
        <f t="shared" si="6"/>
        <v>24</v>
      </c>
      <c r="Q45" s="178">
        <v>43691</v>
      </c>
      <c r="R45" s="178">
        <v>43646</v>
      </c>
      <c r="S45" s="178">
        <v>43829</v>
      </c>
      <c r="T45" s="181">
        <f t="shared" si="10"/>
        <v>43738</v>
      </c>
      <c r="U45" s="223" t="s">
        <v>230</v>
      </c>
      <c r="V45" s="223">
        <v>8.6999999999999993</v>
      </c>
      <c r="W45" s="223">
        <v>11.4</v>
      </c>
      <c r="X45" s="223">
        <v>14</v>
      </c>
      <c r="Y45" s="224">
        <v>0.01</v>
      </c>
      <c r="Z45" s="224">
        <v>1.0999999999999999E-2</v>
      </c>
      <c r="AA45" s="224">
        <v>1.0999999999999999E-2</v>
      </c>
      <c r="AB45" s="224">
        <v>-7.0000000000000001E-3</v>
      </c>
      <c r="AC45" s="10" t="s">
        <v>158</v>
      </c>
      <c r="AD45" s="10"/>
      <c r="AE45" s="10">
        <f t="shared" si="8"/>
        <v>30</v>
      </c>
      <c r="AF45" s="178">
        <f t="shared" si="7"/>
        <v>44138</v>
      </c>
    </row>
    <row r="46" spans="1:32" ht="14.25" x14ac:dyDescent="0.2">
      <c r="A46" s="277">
        <v>42732</v>
      </c>
      <c r="B46" s="16">
        <v>2.2400000000000003E-2</v>
      </c>
      <c r="C46" s="176"/>
      <c r="D46" s="16">
        <v>5.7999999999999996E-3</v>
      </c>
      <c r="E46" s="176"/>
      <c r="G46" s="16">
        <f t="shared" si="1"/>
        <v>3.3399999999999999E-2</v>
      </c>
      <c r="H46" s="16">
        <f t="shared" si="2"/>
        <v>3.3399999999999999E-2</v>
      </c>
      <c r="I46" s="16">
        <f t="shared" si="3"/>
        <v>3.3399999999999999E-2</v>
      </c>
      <c r="J46" s="16">
        <f t="shared" si="4"/>
        <v>8.7999999999999988E-3</v>
      </c>
      <c r="K46" s="16"/>
      <c r="L46" s="16"/>
      <c r="M46" s="16"/>
      <c r="N46" s="16"/>
      <c r="O46" s="147"/>
      <c r="P46" s="10">
        <f t="shared" si="6"/>
        <v>25</v>
      </c>
      <c r="Q46" s="178">
        <v>43782</v>
      </c>
      <c r="R46" s="178">
        <v>43738</v>
      </c>
      <c r="S46" s="178">
        <v>43829</v>
      </c>
      <c r="T46" s="181">
        <f t="shared" si="10"/>
        <v>43830</v>
      </c>
      <c r="U46" s="223" t="s">
        <v>229</v>
      </c>
      <c r="V46" s="223">
        <v>8.6999999999999993</v>
      </c>
      <c r="W46" s="223">
        <v>11.3</v>
      </c>
      <c r="X46" s="223">
        <v>13.9</v>
      </c>
      <c r="Y46" s="224">
        <v>1.2E-2</v>
      </c>
      <c r="Z46" s="224">
        <v>1.2999999999999999E-2</v>
      </c>
      <c r="AA46" s="224">
        <v>1.2999999999999999E-2</v>
      </c>
      <c r="AB46" s="224">
        <v>-7.0000000000000001E-3</v>
      </c>
      <c r="AC46" s="10" t="s">
        <v>158</v>
      </c>
      <c r="AD46" s="10"/>
      <c r="AE46" s="10">
        <f t="shared" si="8"/>
        <v>29</v>
      </c>
      <c r="AF46" s="178">
        <f t="shared" si="7"/>
        <v>44041</v>
      </c>
    </row>
    <row r="47" spans="1:32" ht="15" x14ac:dyDescent="0.25">
      <c r="A47" s="175">
        <v>42734</v>
      </c>
      <c r="B47" s="16">
        <v>2.2099999999999998E-2</v>
      </c>
      <c r="C47" s="177" t="s">
        <v>33</v>
      </c>
      <c r="D47" s="16">
        <v>5.1000000000000004E-3</v>
      </c>
      <c r="E47" s="177" t="s">
        <v>34</v>
      </c>
      <c r="G47" s="16">
        <f t="shared" si="1"/>
        <v>3.3099999999999997E-2</v>
      </c>
      <c r="H47" s="16">
        <f t="shared" si="2"/>
        <v>3.3099999999999997E-2</v>
      </c>
      <c r="I47" s="16">
        <f t="shared" si="3"/>
        <v>3.3099999999999997E-2</v>
      </c>
      <c r="J47" s="16">
        <f t="shared" si="4"/>
        <v>8.0999999999999996E-3</v>
      </c>
      <c r="K47" s="16"/>
      <c r="L47" s="16"/>
      <c r="M47" s="16"/>
      <c r="N47" s="16"/>
      <c r="O47" s="147"/>
      <c r="P47" s="10">
        <f t="shared" si="6"/>
        <v>26</v>
      </c>
      <c r="Q47" s="178">
        <v>43945</v>
      </c>
      <c r="R47" s="178">
        <v>43830</v>
      </c>
      <c r="S47" s="178">
        <v>44195</v>
      </c>
      <c r="T47" s="181">
        <f t="shared" si="10"/>
        <v>43921</v>
      </c>
      <c r="U47" s="223" t="s">
        <v>228</v>
      </c>
      <c r="V47" s="223">
        <v>8.6</v>
      </c>
      <c r="W47" s="223">
        <v>11.2</v>
      </c>
      <c r="X47" s="223">
        <v>13.7</v>
      </c>
      <c r="Y47" s="224">
        <v>1.0999999999999999E-2</v>
      </c>
      <c r="Z47" s="224">
        <v>1.2E-2</v>
      </c>
      <c r="AA47" s="224">
        <v>1.2E-2</v>
      </c>
      <c r="AB47" s="224">
        <v>-7.0000000000000001E-3</v>
      </c>
      <c r="AC47" s="10" t="s">
        <v>158</v>
      </c>
      <c r="AD47" s="10"/>
      <c r="AE47" s="10">
        <f t="shared" si="8"/>
        <v>28</v>
      </c>
      <c r="AF47" s="178">
        <f t="shared" si="7"/>
        <v>43985</v>
      </c>
    </row>
    <row r="48" spans="1:32" ht="14.25" x14ac:dyDescent="0.2">
      <c r="A48" s="277">
        <v>42760</v>
      </c>
      <c r="B48" s="16">
        <v>2.3399999999999997E-2</v>
      </c>
      <c r="C48" s="176"/>
      <c r="D48" s="16">
        <v>6.9999999999999993E-3</v>
      </c>
      <c r="E48" s="176"/>
      <c r="G48" s="16">
        <f t="shared" si="1"/>
        <v>3.44E-2</v>
      </c>
      <c r="H48" s="16">
        <f t="shared" si="2"/>
        <v>3.44E-2</v>
      </c>
      <c r="I48" s="16">
        <f t="shared" si="3"/>
        <v>3.44E-2</v>
      </c>
      <c r="J48" s="16">
        <f t="shared" si="4"/>
        <v>9.9999999999999985E-3</v>
      </c>
      <c r="K48" s="16"/>
      <c r="L48" s="16"/>
      <c r="M48" s="16"/>
      <c r="N48" s="16"/>
      <c r="O48" s="147"/>
      <c r="P48" s="10">
        <f t="shared" si="6"/>
        <v>27</v>
      </c>
      <c r="Q48" s="178">
        <v>43985</v>
      </c>
      <c r="R48" s="178">
        <v>43921</v>
      </c>
      <c r="S48" s="178">
        <v>43950</v>
      </c>
      <c r="T48" s="181">
        <f t="shared" si="10"/>
        <v>43951</v>
      </c>
      <c r="U48" s="223" t="s">
        <v>227</v>
      </c>
      <c r="V48" s="223">
        <v>8.6999999999999993</v>
      </c>
      <c r="W48" s="223">
        <v>11.4</v>
      </c>
      <c r="X48" s="223">
        <v>13.9</v>
      </c>
      <c r="Y48" s="224">
        <v>1.4999999999999999E-2</v>
      </c>
      <c r="Z48" s="224">
        <v>1.6E-2</v>
      </c>
      <c r="AA48" s="224">
        <v>1.7000000000000001E-2</v>
      </c>
      <c r="AB48" s="224">
        <v>-7.0000000000000001E-3</v>
      </c>
      <c r="AC48" s="10" t="s">
        <v>158</v>
      </c>
      <c r="AD48" s="10"/>
      <c r="AE48" s="10">
        <f t="shared" si="8"/>
        <v>27</v>
      </c>
      <c r="AF48" s="178">
        <f t="shared" si="7"/>
        <v>43985</v>
      </c>
    </row>
    <row r="49" spans="1:32" ht="14.25" x14ac:dyDescent="0.2">
      <c r="A49" s="277">
        <v>42788</v>
      </c>
      <c r="B49" s="16">
        <v>2.29E-2</v>
      </c>
      <c r="C49" s="176"/>
      <c r="D49" s="16">
        <v>6.9999999999999993E-3</v>
      </c>
      <c r="E49" s="176"/>
      <c r="G49" s="16">
        <f t="shared" si="1"/>
        <v>3.39E-2</v>
      </c>
      <c r="H49" s="16">
        <f t="shared" si="2"/>
        <v>3.39E-2</v>
      </c>
      <c r="I49" s="16">
        <f t="shared" si="3"/>
        <v>3.39E-2</v>
      </c>
      <c r="J49" s="16">
        <f t="shared" si="4"/>
        <v>9.9999999999999985E-3</v>
      </c>
      <c r="K49" s="16"/>
      <c r="L49" s="16"/>
      <c r="M49" s="16"/>
      <c r="N49" s="16"/>
      <c r="O49" s="147"/>
      <c r="P49" s="10">
        <f t="shared" si="6"/>
        <v>28</v>
      </c>
      <c r="Q49" s="178">
        <v>43985</v>
      </c>
      <c r="R49" s="178">
        <v>43951</v>
      </c>
      <c r="S49" s="178">
        <v>44195</v>
      </c>
      <c r="T49" s="181">
        <f t="shared" si="10"/>
        <v>44012</v>
      </c>
      <c r="U49" s="223" t="s">
        <v>226</v>
      </c>
      <c r="V49" s="223">
        <v>8.9</v>
      </c>
      <c r="W49" s="223">
        <v>11.7</v>
      </c>
      <c r="X49" s="223">
        <v>14.5</v>
      </c>
      <c r="Y49" s="224">
        <v>1.2999999999999999E-2</v>
      </c>
      <c r="Z49" s="224">
        <v>1.4E-2</v>
      </c>
      <c r="AA49" s="224">
        <v>1.4999999999999999E-2</v>
      </c>
      <c r="AB49" s="224">
        <v>-7.0000000000000001E-3</v>
      </c>
      <c r="AC49" s="10" t="s">
        <v>158</v>
      </c>
      <c r="AD49" s="10"/>
      <c r="AE49" s="10">
        <f t="shared" si="8"/>
        <v>26</v>
      </c>
      <c r="AF49" s="178">
        <f t="shared" si="7"/>
        <v>43945</v>
      </c>
    </row>
    <row r="50" spans="1:32" ht="14.25" x14ac:dyDescent="0.2">
      <c r="A50" s="277">
        <v>42823</v>
      </c>
      <c r="B50" s="16">
        <v>2.1400000000000002E-2</v>
      </c>
      <c r="C50" s="176"/>
      <c r="D50" s="16">
        <v>6.6E-3</v>
      </c>
      <c r="E50" s="176"/>
      <c r="G50" s="16">
        <f t="shared" si="1"/>
        <v>3.2399999999999998E-2</v>
      </c>
      <c r="H50" s="16">
        <f t="shared" si="2"/>
        <v>3.2399999999999998E-2</v>
      </c>
      <c r="I50" s="16">
        <f t="shared" si="3"/>
        <v>3.2399999999999998E-2</v>
      </c>
      <c r="J50" s="16">
        <f t="shared" si="4"/>
        <v>9.6000000000000009E-3</v>
      </c>
      <c r="K50" s="16"/>
      <c r="L50" s="16"/>
      <c r="M50" s="16"/>
      <c r="N50" s="16"/>
      <c r="O50" s="147"/>
      <c r="P50" s="10">
        <f t="shared" si="6"/>
        <v>29</v>
      </c>
      <c r="Q50" s="178">
        <v>44041</v>
      </c>
      <c r="R50" s="178">
        <v>44012</v>
      </c>
      <c r="S50" s="178">
        <v>44195</v>
      </c>
      <c r="T50" s="181">
        <f t="shared" si="10"/>
        <v>44104</v>
      </c>
      <c r="U50" s="223" t="s">
        <v>225</v>
      </c>
      <c r="V50" s="223">
        <v>8.8000000000000007</v>
      </c>
      <c r="W50" s="223">
        <v>11.6</v>
      </c>
      <c r="X50" s="223">
        <v>14.3</v>
      </c>
      <c r="Y50" s="224">
        <v>1.4E-2</v>
      </c>
      <c r="Z50" s="224">
        <v>1.6E-2</v>
      </c>
      <c r="AA50" s="224">
        <v>1.7000000000000001E-2</v>
      </c>
      <c r="AB50" s="224">
        <v>-5.0000000000000001E-3</v>
      </c>
      <c r="AC50" s="10" t="s">
        <v>158</v>
      </c>
      <c r="AD50" s="10"/>
      <c r="AE50" s="10">
        <f t="shared" si="8"/>
        <v>25</v>
      </c>
      <c r="AF50" s="178">
        <f t="shared" si="7"/>
        <v>43782</v>
      </c>
    </row>
    <row r="51" spans="1:32" ht="14.25" x14ac:dyDescent="0.2">
      <c r="A51" s="277">
        <v>42851</v>
      </c>
      <c r="B51" s="16">
        <v>2.0099999999999996E-2</v>
      </c>
      <c r="C51" s="176"/>
      <c r="D51" s="16">
        <v>5.6999999999999993E-3</v>
      </c>
      <c r="E51" s="176"/>
      <c r="G51" s="16">
        <f t="shared" si="1"/>
        <v>3.1099999999999996E-2</v>
      </c>
      <c r="H51" s="16">
        <f t="shared" si="2"/>
        <v>3.1099999999999996E-2</v>
      </c>
      <c r="I51" s="16">
        <f t="shared" si="3"/>
        <v>3.1099999999999996E-2</v>
      </c>
      <c r="J51" s="16">
        <f t="shared" si="4"/>
        <v>8.6999999999999994E-3</v>
      </c>
      <c r="K51" s="16"/>
      <c r="L51" s="16"/>
      <c r="M51" s="16"/>
      <c r="N51" s="16"/>
      <c r="O51" s="147"/>
      <c r="P51" s="10">
        <f t="shared" si="6"/>
        <v>30</v>
      </c>
      <c r="Q51" s="178">
        <v>44138</v>
      </c>
      <c r="R51" s="178">
        <v>44104</v>
      </c>
      <c r="S51" s="178">
        <v>44195</v>
      </c>
      <c r="T51" s="181">
        <f t="shared" si="10"/>
        <v>44196</v>
      </c>
      <c r="U51" s="223" t="s">
        <v>224</v>
      </c>
      <c r="V51" s="223">
        <v>8.9</v>
      </c>
      <c r="W51" s="223">
        <v>11.6</v>
      </c>
      <c r="X51" s="223">
        <v>14.3</v>
      </c>
      <c r="Y51" s="224">
        <v>1.2999999999999999E-2</v>
      </c>
      <c r="Z51" s="224">
        <v>1.4999999999999999E-2</v>
      </c>
      <c r="AA51" s="224">
        <v>1.6E-2</v>
      </c>
      <c r="AB51" s="224">
        <v>-5.0000000000000001E-3</v>
      </c>
      <c r="AC51" s="10" t="s">
        <v>158</v>
      </c>
      <c r="AD51" s="10"/>
      <c r="AE51" s="10">
        <f t="shared" si="8"/>
        <v>24</v>
      </c>
      <c r="AF51" s="178">
        <f t="shared" si="7"/>
        <v>43691</v>
      </c>
    </row>
    <row r="52" spans="1:32" ht="14.25" x14ac:dyDescent="0.2">
      <c r="A52" s="277">
        <v>42886</v>
      </c>
      <c r="B52" s="16">
        <v>1.8700000000000001E-2</v>
      </c>
      <c r="C52" s="176"/>
      <c r="D52" s="16">
        <v>4.8999999999999998E-3</v>
      </c>
      <c r="E52" s="176"/>
      <c r="G52" s="16">
        <f t="shared" si="1"/>
        <v>2.9700000000000001E-2</v>
      </c>
      <c r="H52" s="16">
        <f t="shared" si="2"/>
        <v>2.9700000000000001E-2</v>
      </c>
      <c r="I52" s="16">
        <f t="shared" si="3"/>
        <v>2.9700000000000001E-2</v>
      </c>
      <c r="J52" s="16">
        <f t="shared" si="4"/>
        <v>7.9000000000000008E-3</v>
      </c>
      <c r="K52" s="16"/>
      <c r="L52" s="16"/>
      <c r="M52" s="16"/>
      <c r="N52" s="16"/>
      <c r="O52" s="147"/>
      <c r="P52" s="10">
        <f t="shared" si="6"/>
        <v>31</v>
      </c>
      <c r="Q52" s="178">
        <v>44218</v>
      </c>
      <c r="R52" s="178">
        <v>44196</v>
      </c>
      <c r="S52" s="178">
        <v>44560</v>
      </c>
      <c r="T52" s="181">
        <f t="shared" si="10"/>
        <v>44286</v>
      </c>
      <c r="U52" s="223" t="s">
        <v>223</v>
      </c>
      <c r="V52" s="223">
        <v>8.9</v>
      </c>
      <c r="W52" s="223">
        <v>11.6</v>
      </c>
      <c r="X52" s="223">
        <v>14.3</v>
      </c>
      <c r="Y52" s="224">
        <v>1.2E-2</v>
      </c>
      <c r="Z52" s="224">
        <v>1.4E-2</v>
      </c>
      <c r="AA52" s="224">
        <v>1.4999999999999999E-2</v>
      </c>
      <c r="AB52" s="224">
        <v>-5.0000000000000001E-3</v>
      </c>
      <c r="AC52" s="10" t="s">
        <v>158</v>
      </c>
      <c r="AD52" s="10"/>
      <c r="AE52" s="10">
        <f t="shared" si="8"/>
        <v>23</v>
      </c>
      <c r="AF52" s="178">
        <f t="shared" si="7"/>
        <v>43600</v>
      </c>
    </row>
    <row r="53" spans="1:32" ht="14.25" x14ac:dyDescent="0.2">
      <c r="A53" s="277">
        <v>42914</v>
      </c>
      <c r="B53" s="16">
        <v>1.9900000000000001E-2</v>
      </c>
      <c r="C53" s="176"/>
      <c r="D53" s="16">
        <v>5.7999999999999996E-3</v>
      </c>
      <c r="E53" s="176"/>
      <c r="G53" s="16">
        <f t="shared" si="1"/>
        <v>3.09E-2</v>
      </c>
      <c r="H53" s="16">
        <f t="shared" si="2"/>
        <v>3.09E-2</v>
      </c>
      <c r="I53" s="16">
        <f t="shared" si="3"/>
        <v>3.09E-2</v>
      </c>
      <c r="J53" s="16">
        <f t="shared" si="4"/>
        <v>8.7999999999999988E-3</v>
      </c>
      <c r="K53" s="16"/>
      <c r="L53" s="16"/>
      <c r="M53" s="16"/>
      <c r="N53" s="16"/>
      <c r="O53" s="147"/>
      <c r="P53" s="10">
        <f t="shared" si="6"/>
        <v>32</v>
      </c>
      <c r="Q53" s="178">
        <v>44321</v>
      </c>
      <c r="R53" s="178">
        <v>44286</v>
      </c>
      <c r="S53" s="178">
        <v>44560</v>
      </c>
      <c r="T53" s="181">
        <f t="shared" si="10"/>
        <v>44377</v>
      </c>
      <c r="U53" s="223" t="s">
        <v>222</v>
      </c>
      <c r="V53" s="223">
        <v>8.5</v>
      </c>
      <c r="W53" s="223">
        <v>11.1</v>
      </c>
      <c r="X53" s="223">
        <v>13.6</v>
      </c>
      <c r="Y53" s="224">
        <v>0.01</v>
      </c>
      <c r="Z53" s="224">
        <v>1.2E-2</v>
      </c>
      <c r="AA53" s="224">
        <v>1.2999999999999999E-2</v>
      </c>
      <c r="AB53" s="224">
        <v>-5.0000000000000001E-3</v>
      </c>
      <c r="AC53" s="10" t="s">
        <v>158</v>
      </c>
      <c r="AD53" s="10"/>
      <c r="AE53" s="10">
        <f t="shared" si="8"/>
        <v>22</v>
      </c>
      <c r="AF53" s="178">
        <f t="shared" si="7"/>
        <v>43544</v>
      </c>
    </row>
    <row r="54" spans="1:32" ht="14.25" x14ac:dyDescent="0.2">
      <c r="A54" s="277">
        <v>42942</v>
      </c>
      <c r="B54" s="16">
        <v>2.29E-2</v>
      </c>
      <c r="C54" s="176"/>
      <c r="D54" s="16">
        <v>7.4000000000000003E-3</v>
      </c>
      <c r="E54" s="176"/>
      <c r="G54" s="16">
        <f t="shared" ref="G54:G85" si="11">B54+$G$21</f>
        <v>3.39E-2</v>
      </c>
      <c r="H54" s="16">
        <f t="shared" ref="H54:H85" si="12">B54+$H$21</f>
        <v>3.39E-2</v>
      </c>
      <c r="I54" s="16">
        <f t="shared" ref="I54:I85" si="13">B54+$I$21</f>
        <v>3.39E-2</v>
      </c>
      <c r="J54" s="16">
        <f t="shared" ref="J54:J85" si="14">D54+$J$21</f>
        <v>1.04E-2</v>
      </c>
      <c r="K54" s="16"/>
      <c r="L54" s="16"/>
      <c r="M54" s="16"/>
      <c r="N54" s="16"/>
      <c r="O54" s="147"/>
      <c r="P54" s="10">
        <f t="shared" si="6"/>
        <v>33</v>
      </c>
      <c r="Q54" s="178">
        <v>44405</v>
      </c>
      <c r="R54" s="178">
        <v>44377</v>
      </c>
      <c r="S54" s="178">
        <v>44560</v>
      </c>
      <c r="T54" s="181">
        <f t="shared" si="10"/>
        <v>44469</v>
      </c>
      <c r="U54" s="223" t="s">
        <v>221</v>
      </c>
      <c r="V54" s="223">
        <v>8.6</v>
      </c>
      <c r="W54" s="223">
        <v>11.2</v>
      </c>
      <c r="X54" s="223">
        <v>13.7</v>
      </c>
      <c r="Y54" s="224">
        <v>0.01</v>
      </c>
      <c r="Z54" s="224">
        <v>1.2E-2</v>
      </c>
      <c r="AA54" s="224">
        <v>1.2999999999999999E-2</v>
      </c>
      <c r="AB54" s="224">
        <v>-5.0000000000000001E-3</v>
      </c>
      <c r="AC54" s="10" t="s">
        <v>158</v>
      </c>
      <c r="AD54" s="10"/>
      <c r="AE54" s="10">
        <f t="shared" si="8"/>
        <v>21</v>
      </c>
      <c r="AF54" s="178">
        <f t="shared" si="7"/>
        <v>43405</v>
      </c>
    </row>
    <row r="55" spans="1:32" ht="14.25" x14ac:dyDescent="0.2">
      <c r="A55" s="277">
        <v>42977</v>
      </c>
      <c r="B55" s="16">
        <v>2.1899999999999999E-2</v>
      </c>
      <c r="C55" s="176"/>
      <c r="D55" s="16">
        <v>6.9999999999999993E-3</v>
      </c>
      <c r="E55" s="176"/>
      <c r="G55" s="16">
        <f t="shared" si="11"/>
        <v>3.2899999999999999E-2</v>
      </c>
      <c r="H55" s="16">
        <f t="shared" si="12"/>
        <v>3.2899999999999999E-2</v>
      </c>
      <c r="I55" s="16">
        <f t="shared" si="13"/>
        <v>3.2899999999999999E-2</v>
      </c>
      <c r="J55" s="16">
        <f t="shared" si="14"/>
        <v>9.9999999999999985E-3</v>
      </c>
      <c r="K55" s="16"/>
      <c r="L55" s="16"/>
      <c r="M55" s="16"/>
      <c r="N55" s="16"/>
      <c r="O55" s="147"/>
      <c r="P55" s="10">
        <f t="shared" si="6"/>
        <v>34</v>
      </c>
      <c r="Q55" s="178">
        <v>44497</v>
      </c>
      <c r="R55" s="178">
        <v>44469</v>
      </c>
      <c r="S55" s="178">
        <v>44560</v>
      </c>
      <c r="T55" s="181">
        <f t="shared" si="10"/>
        <v>44561</v>
      </c>
      <c r="U55" s="223" t="s">
        <v>220</v>
      </c>
      <c r="V55" s="223">
        <v>8.6</v>
      </c>
      <c r="W55" s="223">
        <v>11.1</v>
      </c>
      <c r="X55" s="223">
        <v>13.6</v>
      </c>
      <c r="Y55" s="224">
        <v>0.01</v>
      </c>
      <c r="Z55" s="224">
        <v>1.2E-2</v>
      </c>
      <c r="AA55" s="224">
        <v>1.2999999999999999E-2</v>
      </c>
      <c r="AB55" s="224">
        <v>-5.0000000000000001E-3</v>
      </c>
      <c r="AC55" s="10" t="s">
        <v>158</v>
      </c>
      <c r="AD55" s="10"/>
      <c r="AE55" s="10">
        <f t="shared" si="8"/>
        <v>20</v>
      </c>
      <c r="AF55" s="178">
        <f t="shared" si="7"/>
        <v>43311</v>
      </c>
    </row>
    <row r="56" spans="1:32" ht="14.25" x14ac:dyDescent="0.2">
      <c r="A56" s="277">
        <v>43005</v>
      </c>
      <c r="B56" s="16">
        <v>2.4199999999999999E-2</v>
      </c>
      <c r="C56" s="176"/>
      <c r="D56" s="16">
        <v>8.3000000000000001E-3</v>
      </c>
      <c r="E56" s="176"/>
      <c r="G56" s="16">
        <f t="shared" si="11"/>
        <v>3.5199999999999995E-2</v>
      </c>
      <c r="H56" s="16">
        <f t="shared" si="12"/>
        <v>3.5199999999999995E-2</v>
      </c>
      <c r="I56" s="16">
        <f t="shared" si="13"/>
        <v>3.5199999999999995E-2</v>
      </c>
      <c r="J56" s="16">
        <f t="shared" si="14"/>
        <v>1.1300000000000001E-2</v>
      </c>
      <c r="K56" s="16"/>
      <c r="L56" s="16"/>
      <c r="M56" s="16"/>
      <c r="N56" s="16"/>
      <c r="O56" s="147"/>
      <c r="P56" s="10">
        <f t="shared" si="6"/>
        <v>35</v>
      </c>
      <c r="Q56" s="178">
        <v>44634</v>
      </c>
      <c r="R56" s="178">
        <v>44561</v>
      </c>
      <c r="S56" s="178">
        <v>44925</v>
      </c>
      <c r="T56" s="181">
        <f t="shared" si="10"/>
        <v>44651</v>
      </c>
      <c r="U56" s="223" t="s">
        <v>219</v>
      </c>
      <c r="V56" s="223">
        <v>8.6999999999999993</v>
      </c>
      <c r="W56" s="223">
        <v>11.3</v>
      </c>
      <c r="X56" s="223">
        <v>13.9</v>
      </c>
      <c r="Y56" s="224">
        <v>0.01</v>
      </c>
      <c r="Z56" s="224">
        <v>1.2E-2</v>
      </c>
      <c r="AA56" s="224">
        <v>1.2E-2</v>
      </c>
      <c r="AB56" s="224">
        <v>-4.0000000000000001E-3</v>
      </c>
      <c r="AC56" s="10" t="s">
        <v>158</v>
      </c>
      <c r="AD56" s="10"/>
      <c r="AE56" s="10">
        <f t="shared" si="8"/>
        <v>19</v>
      </c>
      <c r="AF56" s="178">
        <f t="shared" ref="AF56:AF74" si="15">VLOOKUP(AE56,$P$22:$Q$72,2)</f>
        <v>43229</v>
      </c>
    </row>
    <row r="57" spans="1:32" ht="14.25" x14ac:dyDescent="0.2">
      <c r="A57" s="277">
        <v>43033</v>
      </c>
      <c r="B57" s="16">
        <v>2.3199999999999998E-2</v>
      </c>
      <c r="C57" s="176"/>
      <c r="D57" s="16">
        <v>7.6E-3</v>
      </c>
      <c r="E57" s="176"/>
      <c r="G57" s="16">
        <f t="shared" si="11"/>
        <v>3.4199999999999994E-2</v>
      </c>
      <c r="H57" s="16">
        <f t="shared" si="12"/>
        <v>3.4199999999999994E-2</v>
      </c>
      <c r="I57" s="16">
        <f t="shared" si="13"/>
        <v>3.4199999999999994E-2</v>
      </c>
      <c r="J57" s="16">
        <f t="shared" si="14"/>
        <v>1.06E-2</v>
      </c>
      <c r="K57" s="16"/>
      <c r="L57" s="16"/>
      <c r="M57" s="16"/>
      <c r="N57" s="16"/>
      <c r="O57" s="147"/>
      <c r="P57" s="10">
        <f t="shared" si="6"/>
        <v>36</v>
      </c>
      <c r="Q57" s="178">
        <v>44679</v>
      </c>
      <c r="R57" s="178">
        <v>44651</v>
      </c>
      <c r="S57" s="178">
        <v>44925</v>
      </c>
      <c r="T57" s="181">
        <f t="shared" si="10"/>
        <v>44742</v>
      </c>
      <c r="U57" s="223" t="s">
        <v>218</v>
      </c>
      <c r="V57" s="223">
        <v>8.1999999999999993</v>
      </c>
      <c r="W57" s="223">
        <v>10.5</v>
      </c>
      <c r="X57" s="223">
        <v>12.8</v>
      </c>
      <c r="Y57" s="224">
        <v>1.2E-2</v>
      </c>
      <c r="Z57" s="224">
        <v>1.4E-2</v>
      </c>
      <c r="AA57" s="224">
        <v>1.4E-2</v>
      </c>
      <c r="AB57" s="224">
        <v>-4.0000000000000001E-3</v>
      </c>
      <c r="AC57" s="10" t="s">
        <v>158</v>
      </c>
      <c r="AD57" s="10"/>
      <c r="AE57" s="10">
        <f t="shared" si="8"/>
        <v>18</v>
      </c>
      <c r="AF57" s="178">
        <f t="shared" si="15"/>
        <v>43165</v>
      </c>
    </row>
    <row r="58" spans="1:32" ht="14.25" x14ac:dyDescent="0.2">
      <c r="A58" s="277">
        <v>43068</v>
      </c>
      <c r="B58" s="16">
        <v>2.1600000000000001E-2</v>
      </c>
      <c r="C58" s="176"/>
      <c r="D58" s="16">
        <v>6.0000000000000001E-3</v>
      </c>
      <c r="E58" s="176"/>
      <c r="G58" s="16">
        <f t="shared" si="11"/>
        <v>3.2600000000000004E-2</v>
      </c>
      <c r="H58" s="16">
        <f t="shared" si="12"/>
        <v>3.2600000000000004E-2</v>
      </c>
      <c r="I58" s="16">
        <f t="shared" si="13"/>
        <v>3.2600000000000004E-2</v>
      </c>
      <c r="J58" s="16">
        <f t="shared" si="14"/>
        <v>9.0000000000000011E-3</v>
      </c>
      <c r="K58" s="16"/>
      <c r="L58" s="16"/>
      <c r="M58" s="16"/>
      <c r="N58" s="16"/>
      <c r="O58" s="147"/>
      <c r="P58" s="10">
        <f t="shared" si="6"/>
        <v>37</v>
      </c>
      <c r="Q58" s="178">
        <v>44769</v>
      </c>
      <c r="R58" s="178">
        <v>44742</v>
      </c>
      <c r="S58" s="178">
        <v>44925</v>
      </c>
      <c r="T58" s="181">
        <f t="shared" si="10"/>
        <v>44834</v>
      </c>
      <c r="U58" s="223" t="s">
        <v>217</v>
      </c>
      <c r="V58" s="223">
        <v>7.8</v>
      </c>
      <c r="W58" s="223">
        <v>9.9</v>
      </c>
      <c r="X58" s="223">
        <v>11.9</v>
      </c>
      <c r="Y58" s="224">
        <v>1.2999999999999999E-2</v>
      </c>
      <c r="Z58" s="224">
        <v>1.4999999999999999E-2</v>
      </c>
      <c r="AA58" s="224">
        <v>1.4999999999999999E-2</v>
      </c>
      <c r="AB58" s="224">
        <v>-6.0000000000000001E-3</v>
      </c>
      <c r="AC58" s="10" t="s">
        <v>158</v>
      </c>
      <c r="AD58" s="10"/>
      <c r="AE58" s="10">
        <f t="shared" si="8"/>
        <v>17</v>
      </c>
      <c r="AF58" s="178">
        <f t="shared" si="15"/>
        <v>43129</v>
      </c>
    </row>
    <row r="59" spans="1:32" ht="14.25" x14ac:dyDescent="0.2">
      <c r="A59" s="277">
        <v>43096</v>
      </c>
      <c r="B59" s="16">
        <v>2.1499999999999998E-2</v>
      </c>
      <c r="C59" s="176"/>
      <c r="D59" s="16">
        <v>5.1999999999999998E-3</v>
      </c>
      <c r="E59" s="176"/>
      <c r="G59" s="16">
        <f t="shared" si="11"/>
        <v>3.2500000000000001E-2</v>
      </c>
      <c r="H59" s="16">
        <f t="shared" si="12"/>
        <v>3.2500000000000001E-2</v>
      </c>
      <c r="I59" s="16">
        <f t="shared" si="13"/>
        <v>3.2500000000000001E-2</v>
      </c>
      <c r="J59" s="16">
        <f t="shared" si="14"/>
        <v>8.199999999999999E-3</v>
      </c>
      <c r="K59" s="16"/>
      <c r="L59" s="16"/>
      <c r="M59" s="16"/>
      <c r="N59" s="16"/>
      <c r="O59" s="147"/>
      <c r="P59" s="10">
        <f t="shared" si="6"/>
        <v>38</v>
      </c>
      <c r="Q59" s="178">
        <v>44859</v>
      </c>
      <c r="R59" s="178">
        <v>44834</v>
      </c>
      <c r="S59" s="178">
        <v>44925</v>
      </c>
      <c r="T59" s="181">
        <f t="shared" si="10"/>
        <v>44926</v>
      </c>
      <c r="U59" s="223" t="s">
        <v>216</v>
      </c>
      <c r="V59" s="223">
        <v>7.8</v>
      </c>
      <c r="W59" s="223">
        <v>9.9</v>
      </c>
      <c r="X59" s="223">
        <v>11.9</v>
      </c>
      <c r="Y59" s="224">
        <v>1.4E-2</v>
      </c>
      <c r="Z59" s="224">
        <v>1.4999999999999999E-2</v>
      </c>
      <c r="AA59" s="224">
        <v>1.4999999999999999E-2</v>
      </c>
      <c r="AB59" s="224">
        <v>-4.0000000000000001E-3</v>
      </c>
      <c r="AC59" s="10" t="s">
        <v>158</v>
      </c>
      <c r="AD59" s="10"/>
      <c r="AE59" s="10">
        <f t="shared" si="8"/>
        <v>16</v>
      </c>
      <c r="AF59" s="178">
        <f t="shared" si="15"/>
        <v>43040</v>
      </c>
    </row>
    <row r="60" spans="1:32" ht="15" x14ac:dyDescent="0.25">
      <c r="A60" s="175">
        <v>43098</v>
      </c>
      <c r="B60" s="16">
        <v>2.2200000000000001E-2</v>
      </c>
      <c r="C60" s="177" t="s">
        <v>33</v>
      </c>
      <c r="D60" s="16">
        <v>5.6999999999999993E-3</v>
      </c>
      <c r="E60" s="177" t="s">
        <v>34</v>
      </c>
      <c r="G60" s="16">
        <f t="shared" si="11"/>
        <v>3.32E-2</v>
      </c>
      <c r="H60" s="16">
        <f t="shared" si="12"/>
        <v>3.32E-2</v>
      </c>
      <c r="I60" s="16">
        <f t="shared" si="13"/>
        <v>3.32E-2</v>
      </c>
      <c r="J60" s="16">
        <f t="shared" si="14"/>
        <v>8.6999999999999994E-3</v>
      </c>
      <c r="K60" s="16"/>
      <c r="L60" s="16"/>
      <c r="M60" s="16"/>
      <c r="N60" s="16"/>
      <c r="O60" s="147"/>
      <c r="P60" s="10">
        <f t="shared" si="6"/>
        <v>39</v>
      </c>
      <c r="Q60" s="178">
        <v>44951</v>
      </c>
      <c r="R60" s="178">
        <v>44926</v>
      </c>
      <c r="S60" s="178">
        <v>45290</v>
      </c>
      <c r="T60" s="181">
        <f t="shared" si="10"/>
        <v>44926</v>
      </c>
      <c r="U60" s="223" t="s">
        <v>215</v>
      </c>
      <c r="V60" s="223">
        <v>7.7</v>
      </c>
      <c r="W60" s="223">
        <v>9.6999999999999993</v>
      </c>
      <c r="X60" s="223">
        <v>11.7</v>
      </c>
      <c r="Y60" s="224">
        <v>1.6E-2</v>
      </c>
      <c r="Z60" s="224">
        <v>1.6E-2</v>
      </c>
      <c r="AA60" s="224">
        <v>1.6E-2</v>
      </c>
      <c r="AB60" s="224">
        <v>-2E-3</v>
      </c>
      <c r="AC60" s="10" t="s">
        <v>158</v>
      </c>
      <c r="AD60" s="10"/>
      <c r="AE60" s="10">
        <f t="shared" si="8"/>
        <v>15</v>
      </c>
      <c r="AF60" s="178">
        <f t="shared" si="15"/>
        <v>42957</v>
      </c>
    </row>
    <row r="61" spans="1:32" ht="14.25" x14ac:dyDescent="0.2">
      <c r="A61" s="277">
        <v>43131</v>
      </c>
      <c r="B61" s="16">
        <v>2.35E-2</v>
      </c>
      <c r="C61" s="176"/>
      <c r="D61" s="16">
        <v>6.0000000000000001E-3</v>
      </c>
      <c r="E61" s="176"/>
      <c r="G61" s="16">
        <f t="shared" si="11"/>
        <v>3.4500000000000003E-2</v>
      </c>
      <c r="H61" s="16">
        <f t="shared" si="12"/>
        <v>3.4500000000000003E-2</v>
      </c>
      <c r="I61" s="16">
        <f t="shared" si="13"/>
        <v>3.4500000000000003E-2</v>
      </c>
      <c r="J61" s="16">
        <f t="shared" si="14"/>
        <v>9.0000000000000011E-3</v>
      </c>
      <c r="K61" s="16"/>
      <c r="L61" s="16"/>
      <c r="M61" s="16"/>
      <c r="N61" s="16"/>
      <c r="O61" s="147"/>
      <c r="P61" s="10">
        <f t="shared" si="6"/>
        <v>40</v>
      </c>
      <c r="Q61" s="178">
        <v>45012</v>
      </c>
      <c r="R61" s="178">
        <v>44926</v>
      </c>
      <c r="S61" s="178">
        <v>45472</v>
      </c>
      <c r="T61" s="181">
        <f t="shared" si="10"/>
        <v>45016</v>
      </c>
      <c r="U61" s="223" t="s">
        <v>215</v>
      </c>
      <c r="V61" s="223">
        <v>7.7</v>
      </c>
      <c r="W61" s="223">
        <v>9.6999999999999993</v>
      </c>
      <c r="X61" s="223">
        <v>11.7</v>
      </c>
      <c r="Y61" s="224">
        <v>1.6E-2</v>
      </c>
      <c r="Z61" s="224">
        <v>1.6E-2</v>
      </c>
      <c r="AA61" s="224">
        <v>1.6E-2</v>
      </c>
      <c r="AB61" s="224">
        <v>-2E-3</v>
      </c>
      <c r="AC61" s="10" t="s">
        <v>158</v>
      </c>
      <c r="AD61" s="10"/>
      <c r="AE61" s="10">
        <f t="shared" si="8"/>
        <v>14</v>
      </c>
      <c r="AF61" s="178">
        <f t="shared" si="15"/>
        <v>42865</v>
      </c>
    </row>
    <row r="62" spans="1:32" ht="14.25" x14ac:dyDescent="0.2">
      <c r="A62" s="277">
        <v>43159</v>
      </c>
      <c r="B62" s="16">
        <v>2.35E-2</v>
      </c>
      <c r="C62" s="176"/>
      <c r="D62" s="16">
        <v>5.8999999999999999E-3</v>
      </c>
      <c r="E62" s="176"/>
      <c r="G62" s="16">
        <f t="shared" si="11"/>
        <v>3.4500000000000003E-2</v>
      </c>
      <c r="H62" s="16">
        <f t="shared" si="12"/>
        <v>3.4500000000000003E-2</v>
      </c>
      <c r="I62" s="16">
        <f t="shared" si="13"/>
        <v>3.4500000000000003E-2</v>
      </c>
      <c r="J62" s="16">
        <f t="shared" si="14"/>
        <v>8.8999999999999999E-3</v>
      </c>
      <c r="K62" s="16"/>
      <c r="L62" s="16"/>
      <c r="M62" s="16"/>
      <c r="N62" s="16"/>
      <c r="O62" s="147"/>
      <c r="P62" s="10">
        <f t="shared" si="6"/>
        <v>41</v>
      </c>
      <c r="Q62" s="178">
        <v>45047</v>
      </c>
      <c r="R62" s="178">
        <v>45016</v>
      </c>
      <c r="S62" s="178">
        <v>45472</v>
      </c>
      <c r="T62" s="181">
        <f t="shared" si="10"/>
        <v>45107</v>
      </c>
      <c r="U62" s="223" t="s">
        <v>214</v>
      </c>
      <c r="V62" s="223">
        <v>7.8</v>
      </c>
      <c r="W62" s="223">
        <v>9.9</v>
      </c>
      <c r="X62" s="223">
        <v>12</v>
      </c>
      <c r="Y62" s="224">
        <v>1.6E-2</v>
      </c>
      <c r="Z62" s="224">
        <v>1.6E-2</v>
      </c>
      <c r="AA62" s="224">
        <v>1.6E-2</v>
      </c>
      <c r="AB62" s="224">
        <v>-2E-3</v>
      </c>
      <c r="AC62" s="10" t="s">
        <v>158</v>
      </c>
      <c r="AD62" s="10"/>
      <c r="AE62" s="10">
        <f t="shared" si="8"/>
        <v>13</v>
      </c>
      <c r="AF62" s="178">
        <f t="shared" si="15"/>
        <v>42846</v>
      </c>
    </row>
    <row r="63" spans="1:32" ht="14.25" x14ac:dyDescent="0.2">
      <c r="A63" s="277">
        <v>43187</v>
      </c>
      <c r="B63" s="16">
        <v>2.2200000000000001E-2</v>
      </c>
      <c r="C63" s="176"/>
      <c r="D63" s="16">
        <v>5.5000000000000005E-3</v>
      </c>
      <c r="E63" s="176"/>
      <c r="G63" s="16">
        <f t="shared" si="11"/>
        <v>3.32E-2</v>
      </c>
      <c r="H63" s="16">
        <f t="shared" si="12"/>
        <v>3.32E-2</v>
      </c>
      <c r="I63" s="16">
        <f t="shared" si="13"/>
        <v>3.32E-2</v>
      </c>
      <c r="J63" s="16">
        <f t="shared" si="14"/>
        <v>8.5000000000000006E-3</v>
      </c>
      <c r="K63" s="16"/>
      <c r="L63" s="16"/>
      <c r="M63" s="16"/>
      <c r="N63" s="16"/>
      <c r="O63" s="147"/>
      <c r="P63" s="10">
        <f t="shared" si="6"/>
        <v>42</v>
      </c>
      <c r="Q63" s="178">
        <v>45131</v>
      </c>
      <c r="R63" s="178">
        <v>45107</v>
      </c>
      <c r="S63" s="178">
        <v>45472</v>
      </c>
      <c r="T63" s="181">
        <f t="shared" si="10"/>
        <v>45199</v>
      </c>
      <c r="U63" s="223" t="s">
        <v>213</v>
      </c>
      <c r="V63" s="223">
        <v>7.7</v>
      </c>
      <c r="W63" s="223">
        <v>9.8000000000000007</v>
      </c>
      <c r="X63" s="223">
        <v>11.7</v>
      </c>
      <c r="Y63" s="224">
        <v>1.7999999999999999E-2</v>
      </c>
      <c r="Z63" s="224">
        <v>1.7000000000000001E-2</v>
      </c>
      <c r="AA63" s="224">
        <v>1.6E-2</v>
      </c>
      <c r="AB63" s="224">
        <v>-2E-3</v>
      </c>
      <c r="AC63" s="10" t="s">
        <v>158</v>
      </c>
      <c r="AD63" s="10"/>
      <c r="AE63" s="10">
        <f t="shared" si="8"/>
        <v>12</v>
      </c>
      <c r="AF63" s="178">
        <f t="shared" si="15"/>
        <v>42796</v>
      </c>
    </row>
    <row r="64" spans="1:32" ht="14.25" x14ac:dyDescent="0.2">
      <c r="A64" s="277">
        <v>43215</v>
      </c>
      <c r="B64" s="16">
        <v>2.4500000000000001E-2</v>
      </c>
      <c r="C64" s="176"/>
      <c r="D64" s="16">
        <v>7.1999999999999998E-3</v>
      </c>
      <c r="E64" s="176"/>
      <c r="G64" s="16">
        <f t="shared" si="11"/>
        <v>3.5500000000000004E-2</v>
      </c>
      <c r="H64" s="16">
        <f t="shared" si="12"/>
        <v>3.5500000000000004E-2</v>
      </c>
      <c r="I64" s="16">
        <f t="shared" si="13"/>
        <v>3.5500000000000004E-2</v>
      </c>
      <c r="J64" s="16">
        <f t="shared" si="14"/>
        <v>1.0200000000000001E-2</v>
      </c>
      <c r="K64" s="16"/>
      <c r="L64" s="16"/>
      <c r="M64" s="16"/>
      <c r="N64" s="16"/>
      <c r="O64" s="147"/>
      <c r="P64" s="10">
        <f t="shared" si="6"/>
        <v>43</v>
      </c>
      <c r="Q64" s="178">
        <v>45223</v>
      </c>
      <c r="R64" s="178">
        <v>45199</v>
      </c>
      <c r="S64" s="178">
        <v>45472</v>
      </c>
      <c r="T64" s="181">
        <f t="shared" si="10"/>
        <v>45291</v>
      </c>
      <c r="U64" s="223" t="s">
        <v>212</v>
      </c>
      <c r="V64" s="223">
        <v>7.4</v>
      </c>
      <c r="W64" s="223">
        <v>9.3000000000000007</v>
      </c>
      <c r="X64" s="223">
        <v>11.1</v>
      </c>
      <c r="Y64" s="224">
        <v>1.7999999999999999E-2</v>
      </c>
      <c r="Z64" s="224">
        <v>1.7000000000000001E-2</v>
      </c>
      <c r="AA64" s="224">
        <v>1.6E-2</v>
      </c>
      <c r="AB64" s="224">
        <v>-2E-3</v>
      </c>
      <c r="AC64" s="10" t="s">
        <v>158</v>
      </c>
      <c r="AD64" s="10"/>
      <c r="AE64" s="10">
        <f t="shared" si="8"/>
        <v>11</v>
      </c>
      <c r="AF64" s="178">
        <f t="shared" si="15"/>
        <v>42752</v>
      </c>
    </row>
    <row r="65" spans="1:32" ht="14.25" x14ac:dyDescent="0.2">
      <c r="A65" s="277">
        <v>43250</v>
      </c>
      <c r="B65" s="16">
        <v>2.2799999999999997E-2</v>
      </c>
      <c r="C65" s="176"/>
      <c r="D65" s="16">
        <v>5.4000000000000003E-3</v>
      </c>
      <c r="E65" s="176"/>
      <c r="G65" s="16">
        <f t="shared" si="11"/>
        <v>3.3799999999999997E-2</v>
      </c>
      <c r="H65" s="16">
        <f t="shared" si="12"/>
        <v>3.3799999999999997E-2</v>
      </c>
      <c r="I65" s="16">
        <f t="shared" si="13"/>
        <v>3.3799999999999997E-2</v>
      </c>
      <c r="J65" s="16">
        <f t="shared" si="14"/>
        <v>8.4000000000000012E-3</v>
      </c>
      <c r="K65" s="16"/>
      <c r="L65" s="16"/>
      <c r="M65" s="16"/>
      <c r="N65" s="16"/>
      <c r="O65" s="147"/>
      <c r="P65" s="10">
        <f t="shared" si="6"/>
        <v>44</v>
      </c>
      <c r="Q65" s="178">
        <v>45313</v>
      </c>
      <c r="R65" s="178">
        <v>45291</v>
      </c>
      <c r="S65" s="178">
        <v>45472</v>
      </c>
      <c r="T65" s="181">
        <f t="shared" si="10"/>
        <v>45382</v>
      </c>
      <c r="U65" s="223" t="s">
        <v>211</v>
      </c>
      <c r="V65" s="223">
        <v>7.8</v>
      </c>
      <c r="W65" s="223">
        <v>10</v>
      </c>
      <c r="X65" s="223">
        <v>12</v>
      </c>
      <c r="Y65" s="224">
        <v>1.6E-2</v>
      </c>
      <c r="Z65" s="224">
        <v>1.4999999999999999E-2</v>
      </c>
      <c r="AA65" s="224">
        <v>1.4999999999999999E-2</v>
      </c>
      <c r="AB65" s="224">
        <v>0</v>
      </c>
      <c r="AC65" s="10" t="s">
        <v>158</v>
      </c>
      <c r="AD65" s="10"/>
      <c r="AE65" s="10">
        <f t="shared" si="8"/>
        <v>10</v>
      </c>
      <c r="AF65" s="178">
        <f t="shared" si="15"/>
        <v>42691</v>
      </c>
    </row>
    <row r="66" spans="1:32" ht="14.25" x14ac:dyDescent="0.2">
      <c r="A66" s="277">
        <v>43278</v>
      </c>
      <c r="B66" s="16">
        <v>2.1499999999999998E-2</v>
      </c>
      <c r="C66" s="176"/>
      <c r="D66" s="16">
        <v>4.3E-3</v>
      </c>
      <c r="E66" s="176"/>
      <c r="G66" s="16">
        <f t="shared" si="11"/>
        <v>3.2500000000000001E-2</v>
      </c>
      <c r="H66" s="16">
        <f t="shared" si="12"/>
        <v>3.2500000000000001E-2</v>
      </c>
      <c r="I66" s="16">
        <f t="shared" si="13"/>
        <v>3.2500000000000001E-2</v>
      </c>
      <c r="J66" s="16">
        <f t="shared" si="14"/>
        <v>7.3000000000000001E-3</v>
      </c>
      <c r="K66" s="16"/>
      <c r="L66" s="16"/>
      <c r="M66" s="16"/>
      <c r="N66" s="16"/>
      <c r="O66" s="147"/>
      <c r="P66" s="10">
        <f t="shared" si="6"/>
        <v>45</v>
      </c>
      <c r="Q66" s="178">
        <v>45408</v>
      </c>
      <c r="R66" s="178">
        <v>45382</v>
      </c>
      <c r="S66" s="178">
        <v>45472</v>
      </c>
      <c r="T66" s="181">
        <f t="shared" si="10"/>
        <v>45473</v>
      </c>
      <c r="U66" s="223" t="s">
        <v>210</v>
      </c>
      <c r="V66" s="223">
        <v>7.7</v>
      </c>
      <c r="W66" s="223">
        <v>9.8000000000000007</v>
      </c>
      <c r="X66" s="223">
        <v>11.7</v>
      </c>
      <c r="Y66" s="224">
        <v>1.6E-2</v>
      </c>
      <c r="Z66" s="224">
        <v>1.4999999999999999E-2</v>
      </c>
      <c r="AA66" s="224">
        <v>1.4999999999999999E-2</v>
      </c>
      <c r="AB66" s="224">
        <v>0</v>
      </c>
      <c r="AC66" s="10" t="s">
        <v>158</v>
      </c>
      <c r="AD66" s="10"/>
      <c r="AE66" s="10">
        <f t="shared" si="8"/>
        <v>9</v>
      </c>
      <c r="AF66" s="178">
        <f t="shared" si="15"/>
        <v>42664</v>
      </c>
    </row>
    <row r="67" spans="1:32" ht="14.25" x14ac:dyDescent="0.2">
      <c r="A67" s="277">
        <v>43306</v>
      </c>
      <c r="B67" s="16">
        <v>2.3099999999999999E-2</v>
      </c>
      <c r="C67" s="176"/>
      <c r="D67" s="16">
        <v>6.0999999999999995E-3</v>
      </c>
      <c r="E67" s="176"/>
      <c r="G67" s="16">
        <f t="shared" si="11"/>
        <v>3.4099999999999998E-2</v>
      </c>
      <c r="H67" s="16">
        <f t="shared" si="12"/>
        <v>3.4099999999999998E-2</v>
      </c>
      <c r="I67" s="16">
        <f t="shared" si="13"/>
        <v>3.4099999999999998E-2</v>
      </c>
      <c r="J67" s="16">
        <f t="shared" si="14"/>
        <v>9.1000000000000004E-3</v>
      </c>
      <c r="K67" s="16"/>
      <c r="L67" s="16"/>
      <c r="M67" s="16"/>
      <c r="N67" s="16"/>
      <c r="O67" s="147"/>
      <c r="P67" s="10">
        <f t="shared" si="6"/>
        <v>46</v>
      </c>
      <c r="Q67" s="178">
        <v>45497</v>
      </c>
      <c r="R67" s="178">
        <v>45473</v>
      </c>
      <c r="S67" s="178">
        <v>45837</v>
      </c>
      <c r="T67" s="181">
        <f t="shared" si="10"/>
        <v>45565</v>
      </c>
      <c r="U67" s="223" t="s">
        <v>209</v>
      </c>
      <c r="V67" s="223">
        <v>7.7</v>
      </c>
      <c r="W67" s="223">
        <v>9.6999999999999993</v>
      </c>
      <c r="X67" s="223">
        <v>11.7</v>
      </c>
      <c r="Y67" s="224">
        <v>1.6E-2</v>
      </c>
      <c r="Z67" s="224">
        <v>1.4999999999999999E-2</v>
      </c>
      <c r="AA67" s="224">
        <v>1.4999999999999999E-2</v>
      </c>
      <c r="AB67" s="224">
        <v>0</v>
      </c>
      <c r="AC67" s="10" t="s">
        <v>158</v>
      </c>
      <c r="AD67" s="10"/>
      <c r="AE67" s="10">
        <f t="shared" si="8"/>
        <v>8</v>
      </c>
      <c r="AF67" s="178">
        <f t="shared" si="15"/>
        <v>42599</v>
      </c>
    </row>
    <row r="68" spans="1:32" ht="14.25" x14ac:dyDescent="0.2">
      <c r="A68" s="277">
        <v>43341</v>
      </c>
      <c r="B68" s="16">
        <v>2.3300000000000001E-2</v>
      </c>
      <c r="C68" s="176"/>
      <c r="D68" s="16">
        <v>6.0000000000000001E-3</v>
      </c>
      <c r="E68" s="176"/>
      <c r="G68" s="16">
        <f t="shared" si="11"/>
        <v>3.4299999999999997E-2</v>
      </c>
      <c r="H68" s="16">
        <f t="shared" si="12"/>
        <v>3.4299999999999997E-2</v>
      </c>
      <c r="I68" s="16">
        <f t="shared" si="13"/>
        <v>3.4299999999999997E-2</v>
      </c>
      <c r="J68" s="16">
        <f t="shared" si="14"/>
        <v>9.0000000000000011E-3</v>
      </c>
      <c r="K68" s="16"/>
      <c r="L68" s="16"/>
      <c r="M68" s="16"/>
      <c r="N68" s="16"/>
      <c r="O68" s="147"/>
      <c r="P68" s="10">
        <f t="shared" si="6"/>
        <v>47</v>
      </c>
      <c r="Q68" s="178">
        <v>45595</v>
      </c>
      <c r="R68" s="178">
        <v>45565</v>
      </c>
      <c r="S68" s="178">
        <v>45837</v>
      </c>
      <c r="T68" s="181">
        <f>R69</f>
        <v>45657</v>
      </c>
      <c r="U68" s="223" t="s">
        <v>208</v>
      </c>
      <c r="V68" s="223">
        <v>7.8</v>
      </c>
      <c r="W68" s="223">
        <v>10</v>
      </c>
      <c r="X68" s="223">
        <v>12</v>
      </c>
      <c r="Y68" s="224">
        <v>1.4999999999999999E-2</v>
      </c>
      <c r="Z68" s="224">
        <v>1.4999999999999999E-2</v>
      </c>
      <c r="AA68" s="224">
        <v>1.4999999999999999E-2</v>
      </c>
      <c r="AB68" s="224">
        <v>0</v>
      </c>
      <c r="AC68" s="10" t="s">
        <v>158</v>
      </c>
      <c r="AD68" s="10"/>
      <c r="AE68" s="10">
        <f t="shared" si="8"/>
        <v>7</v>
      </c>
      <c r="AF68" s="178">
        <f t="shared" si="15"/>
        <v>42500</v>
      </c>
    </row>
    <row r="69" spans="1:32" ht="14.25" x14ac:dyDescent="0.2">
      <c r="A69" s="277">
        <v>43369</v>
      </c>
      <c r="B69" s="16">
        <v>2.4300000000000002E-2</v>
      </c>
      <c r="C69" s="176"/>
      <c r="D69" s="16">
        <v>6.6E-3</v>
      </c>
      <c r="E69" s="176"/>
      <c r="G69" s="16">
        <f t="shared" si="11"/>
        <v>3.5299999999999998E-2</v>
      </c>
      <c r="H69" s="16">
        <f t="shared" si="12"/>
        <v>3.5299999999999998E-2</v>
      </c>
      <c r="I69" s="16">
        <f t="shared" si="13"/>
        <v>3.5299999999999998E-2</v>
      </c>
      <c r="J69" s="16">
        <f t="shared" si="14"/>
        <v>9.6000000000000009E-3</v>
      </c>
      <c r="K69" s="16"/>
      <c r="L69" s="16"/>
      <c r="M69" s="16"/>
      <c r="N69" s="16"/>
      <c r="O69" s="147"/>
      <c r="P69" s="10">
        <f t="shared" si="6"/>
        <v>48</v>
      </c>
      <c r="Q69" s="178">
        <v>45716</v>
      </c>
      <c r="R69" s="178">
        <v>45657</v>
      </c>
      <c r="S69" s="178">
        <v>45837</v>
      </c>
      <c r="T69" s="181">
        <f t="shared" ref="T69:T71" si="16">R70</f>
        <v>45747</v>
      </c>
      <c r="U69" s="223" t="s">
        <v>207</v>
      </c>
      <c r="V69" s="223">
        <v>7.8</v>
      </c>
      <c r="W69" s="223">
        <v>9.8000000000000007</v>
      </c>
      <c r="X69" s="223">
        <v>11.8</v>
      </c>
      <c r="Y69" s="224">
        <v>1.4E-2</v>
      </c>
      <c r="Z69" s="224">
        <v>1.4E-2</v>
      </c>
      <c r="AA69" s="224">
        <v>1.4E-2</v>
      </c>
      <c r="AB69" s="224">
        <v>0</v>
      </c>
      <c r="AC69" s="10" t="s">
        <v>158</v>
      </c>
      <c r="AD69" s="10"/>
      <c r="AE69" s="10">
        <f t="shared" si="8"/>
        <v>6</v>
      </c>
      <c r="AF69" s="178">
        <f t="shared" si="15"/>
        <v>42489</v>
      </c>
    </row>
    <row r="70" spans="1:32" ht="14.25" x14ac:dyDescent="0.2">
      <c r="A70" s="277">
        <v>43404</v>
      </c>
      <c r="B70" s="16">
        <v>2.52E-2</v>
      </c>
      <c r="C70" s="176"/>
      <c r="D70" s="16">
        <v>8.1000000000000013E-3</v>
      </c>
      <c r="E70" s="176"/>
      <c r="G70" s="16">
        <f t="shared" si="11"/>
        <v>3.6199999999999996E-2</v>
      </c>
      <c r="H70" s="16">
        <f t="shared" si="12"/>
        <v>3.6199999999999996E-2</v>
      </c>
      <c r="I70" s="16">
        <f t="shared" si="13"/>
        <v>3.6199999999999996E-2</v>
      </c>
      <c r="J70" s="16">
        <f t="shared" si="14"/>
        <v>1.1100000000000002E-2</v>
      </c>
      <c r="K70" s="16"/>
      <c r="L70" s="16"/>
      <c r="M70" s="16"/>
      <c r="N70" s="16"/>
      <c r="O70" s="147"/>
      <c r="P70" s="10">
        <f t="shared" si="6"/>
        <v>49</v>
      </c>
      <c r="Q70" s="178">
        <v>45776</v>
      </c>
      <c r="R70" s="178">
        <v>45747</v>
      </c>
      <c r="S70" s="178">
        <v>45837</v>
      </c>
      <c r="T70" s="181">
        <f t="shared" si="16"/>
        <v>45838</v>
      </c>
      <c r="U70" s="279">
        <v>45747</v>
      </c>
      <c r="V70" s="223">
        <v>7.9</v>
      </c>
      <c r="W70" s="223">
        <v>10</v>
      </c>
      <c r="X70" s="223">
        <v>12</v>
      </c>
      <c r="Y70" s="224">
        <v>1.4E-2</v>
      </c>
      <c r="Z70" s="224">
        <v>1.4E-2</v>
      </c>
      <c r="AA70" s="224">
        <v>1.4E-2</v>
      </c>
      <c r="AB70" s="224">
        <v>0</v>
      </c>
      <c r="AC70" s="10" t="s">
        <v>158</v>
      </c>
      <c r="AD70" s="10"/>
      <c r="AE70" s="10">
        <f t="shared" si="8"/>
        <v>5</v>
      </c>
      <c r="AF70" s="178">
        <f t="shared" si="15"/>
        <v>42397</v>
      </c>
    </row>
    <row r="71" spans="1:32" ht="14.25" x14ac:dyDescent="0.2">
      <c r="A71" s="277">
        <v>43432</v>
      </c>
      <c r="B71" s="16">
        <v>2.3900000000000001E-2</v>
      </c>
      <c r="C71" s="176"/>
      <c r="D71" s="16">
        <v>8.3999999999999995E-3</v>
      </c>
      <c r="E71" s="176"/>
      <c r="G71" s="16">
        <f t="shared" si="11"/>
        <v>3.49E-2</v>
      </c>
      <c r="H71" s="16">
        <f t="shared" si="12"/>
        <v>3.49E-2</v>
      </c>
      <c r="I71" s="16">
        <f t="shared" si="13"/>
        <v>3.49E-2</v>
      </c>
      <c r="J71" s="16">
        <f t="shared" si="14"/>
        <v>1.14E-2</v>
      </c>
      <c r="K71" s="16"/>
      <c r="L71" s="16"/>
      <c r="M71" s="16"/>
      <c r="N71" s="16"/>
      <c r="O71" s="147"/>
      <c r="P71" s="10">
        <f t="shared" si="6"/>
        <v>50</v>
      </c>
      <c r="Q71" s="178">
        <v>45870</v>
      </c>
      <c r="R71" s="178">
        <v>45838</v>
      </c>
      <c r="S71" s="178">
        <v>46202</v>
      </c>
      <c r="T71" s="181">
        <f t="shared" si="16"/>
        <v>45930</v>
      </c>
      <c r="U71" s="279">
        <v>45838</v>
      </c>
      <c r="V71" s="223">
        <v>7.8</v>
      </c>
      <c r="W71" s="223">
        <v>9.9</v>
      </c>
      <c r="X71" s="223">
        <v>11.9</v>
      </c>
      <c r="Y71" s="224">
        <v>1.2E-2</v>
      </c>
      <c r="Z71" s="224">
        <v>1.2E-2</v>
      </c>
      <c r="AA71" s="224">
        <v>1.2E-2</v>
      </c>
      <c r="AB71" s="224">
        <v>3.0000000000000001E-3</v>
      </c>
      <c r="AC71" s="10" t="s">
        <v>158</v>
      </c>
      <c r="AD71" s="10"/>
      <c r="AE71" s="10">
        <f t="shared" si="8"/>
        <v>4</v>
      </c>
      <c r="AF71" s="178">
        <f t="shared" si="15"/>
        <v>42312</v>
      </c>
    </row>
    <row r="72" spans="1:32" ht="14.25" x14ac:dyDescent="0.2">
      <c r="A72" s="277">
        <v>43458</v>
      </c>
      <c r="B72" s="16">
        <v>2.12E-2</v>
      </c>
      <c r="C72" s="176"/>
      <c r="D72" s="16">
        <v>7.4999999999999997E-3</v>
      </c>
      <c r="E72" s="176"/>
      <c r="G72" s="16">
        <f t="shared" si="11"/>
        <v>3.2199999999999999E-2</v>
      </c>
      <c r="H72" s="16">
        <f t="shared" si="12"/>
        <v>3.2199999999999999E-2</v>
      </c>
      <c r="I72" s="16">
        <f t="shared" si="13"/>
        <v>3.2199999999999999E-2</v>
      </c>
      <c r="J72" s="16">
        <f t="shared" si="14"/>
        <v>1.0499999999999999E-2</v>
      </c>
      <c r="K72" s="16"/>
      <c r="L72" s="16"/>
      <c r="M72" s="16"/>
      <c r="N72" s="16"/>
      <c r="O72" s="147"/>
      <c r="P72" s="10">
        <f t="shared" si="6"/>
        <v>51</v>
      </c>
      <c r="Q72" s="178">
        <v>45961</v>
      </c>
      <c r="R72" s="178">
        <v>45930</v>
      </c>
      <c r="S72" s="178">
        <v>46202</v>
      </c>
      <c r="T72" s="181">
        <v>46022</v>
      </c>
      <c r="U72" s="279">
        <v>45930</v>
      </c>
      <c r="V72" s="223">
        <v>7.8</v>
      </c>
      <c r="W72" s="223">
        <v>9.9</v>
      </c>
      <c r="X72" s="223">
        <v>11.9</v>
      </c>
      <c r="Y72" s="224">
        <v>1.2E-2</v>
      </c>
      <c r="Z72" s="224">
        <v>1.2E-2</v>
      </c>
      <c r="AA72" s="224">
        <v>1.2E-2</v>
      </c>
      <c r="AB72" s="224">
        <v>3.0000000000000001E-3</v>
      </c>
      <c r="AC72" s="10" t="s">
        <v>158</v>
      </c>
      <c r="AD72" s="10"/>
      <c r="AE72" s="10">
        <f t="shared" si="8"/>
        <v>3</v>
      </c>
      <c r="AF72" s="178">
        <f t="shared" si="15"/>
        <v>42220</v>
      </c>
    </row>
    <row r="73" spans="1:32" ht="15" x14ac:dyDescent="0.25">
      <c r="A73" s="175">
        <v>43465</v>
      </c>
      <c r="B73" s="16">
        <v>2.1299999999999999E-2</v>
      </c>
      <c r="C73" s="177" t="s">
        <v>33</v>
      </c>
      <c r="D73" s="16">
        <v>7.8000000000000005E-3</v>
      </c>
      <c r="E73" s="177" t="s">
        <v>34</v>
      </c>
      <c r="G73" s="16">
        <f t="shared" si="11"/>
        <v>3.2299999999999995E-2</v>
      </c>
      <c r="H73" s="16">
        <f t="shared" si="12"/>
        <v>3.2299999999999995E-2</v>
      </c>
      <c r="I73" s="16">
        <f t="shared" si="13"/>
        <v>3.2299999999999995E-2</v>
      </c>
      <c r="J73" s="16">
        <f t="shared" si="14"/>
        <v>1.0800000000000001E-2</v>
      </c>
      <c r="K73" s="16"/>
      <c r="L73" s="16"/>
      <c r="M73" s="16"/>
      <c r="N73" s="16"/>
      <c r="O73" s="147"/>
      <c r="P73" s="10">
        <f t="shared" si="6"/>
        <v>52</v>
      </c>
      <c r="Q73" s="178">
        <v>46055</v>
      </c>
      <c r="R73" s="178">
        <v>46022</v>
      </c>
      <c r="S73" s="178">
        <v>46202</v>
      </c>
      <c r="T73" s="181">
        <v>46112</v>
      </c>
      <c r="U73" s="279">
        <v>46022</v>
      </c>
      <c r="V73" s="223">
        <v>7.7</v>
      </c>
      <c r="W73" s="223">
        <v>9.8000000000000007</v>
      </c>
      <c r="X73" s="223">
        <v>11.7</v>
      </c>
      <c r="Y73" s="224">
        <v>1.0999999999999999E-2</v>
      </c>
      <c r="Z73" s="224">
        <v>1.0999999999999999E-2</v>
      </c>
      <c r="AA73" s="224">
        <v>1.0999999999999999E-2</v>
      </c>
      <c r="AB73" s="224">
        <v>3.0000000000000001E-3</v>
      </c>
      <c r="AC73" s="10" t="s">
        <v>158</v>
      </c>
      <c r="AD73" s="10"/>
      <c r="AE73" s="10">
        <f t="shared" si="8"/>
        <v>2</v>
      </c>
      <c r="AF73" s="178">
        <f t="shared" si="15"/>
        <v>42130</v>
      </c>
    </row>
    <row r="74" spans="1:32" ht="14.25" x14ac:dyDescent="0.2">
      <c r="A74" s="277">
        <v>43495</v>
      </c>
      <c r="B74" s="16">
        <v>2.1099999999999997E-2</v>
      </c>
      <c r="C74" s="176"/>
      <c r="D74" s="16">
        <v>7.1999999999999998E-3</v>
      </c>
      <c r="E74" s="176"/>
      <c r="G74" s="16">
        <f t="shared" si="11"/>
        <v>3.2099999999999997E-2</v>
      </c>
      <c r="H74" s="16">
        <f t="shared" si="12"/>
        <v>3.2099999999999997E-2</v>
      </c>
      <c r="I74" s="16">
        <f t="shared" si="13"/>
        <v>3.2099999999999997E-2</v>
      </c>
      <c r="J74" s="16">
        <f t="shared" si="14"/>
        <v>1.0200000000000001E-2</v>
      </c>
      <c r="K74" s="16"/>
      <c r="L74" s="16"/>
      <c r="M74" s="16"/>
      <c r="N74" s="16"/>
      <c r="O74" s="147"/>
      <c r="P74" s="10">
        <f t="shared" si="6"/>
        <v>53</v>
      </c>
      <c r="Q74" s="178">
        <v>46136</v>
      </c>
      <c r="R74" s="178">
        <v>46112</v>
      </c>
      <c r="S74" s="178">
        <v>46202</v>
      </c>
      <c r="T74" s="181">
        <f>S74</f>
        <v>46202</v>
      </c>
      <c r="U74" s="279">
        <v>46112</v>
      </c>
      <c r="V74" s="223">
        <v>7.7</v>
      </c>
      <c r="W74" s="223">
        <v>9.8000000000000007</v>
      </c>
      <c r="X74" s="223">
        <v>11.7</v>
      </c>
      <c r="Y74" s="224">
        <v>1.0999999999999999E-2</v>
      </c>
      <c r="Z74" s="224">
        <v>1.0999999999999999E-2</v>
      </c>
      <c r="AA74" s="224">
        <v>1.0999999999999999E-2</v>
      </c>
      <c r="AB74" s="224">
        <v>3.0000000000000001E-3</v>
      </c>
      <c r="AC74" s="10" t="s">
        <v>158</v>
      </c>
      <c r="AD74" s="10"/>
      <c r="AE74" s="10">
        <f t="shared" si="8"/>
        <v>1</v>
      </c>
      <c r="AF74" s="178">
        <f t="shared" si="15"/>
        <v>42033</v>
      </c>
    </row>
    <row r="75" spans="1:32" ht="14.25" x14ac:dyDescent="0.2">
      <c r="A75" s="277">
        <v>43523</v>
      </c>
      <c r="B75" s="16">
        <v>2.1000000000000001E-2</v>
      </c>
      <c r="C75" s="176"/>
      <c r="D75" s="16">
        <v>6.8999999999999999E-3</v>
      </c>
      <c r="E75" s="176"/>
      <c r="G75" s="16">
        <f t="shared" si="11"/>
        <v>3.2000000000000001E-2</v>
      </c>
      <c r="H75" s="16">
        <f t="shared" si="12"/>
        <v>3.2000000000000001E-2</v>
      </c>
      <c r="I75" s="16">
        <f t="shared" si="13"/>
        <v>3.2000000000000001E-2</v>
      </c>
      <c r="J75" s="16">
        <f t="shared" si="14"/>
        <v>9.8999999999999991E-3</v>
      </c>
      <c r="K75" s="16"/>
      <c r="L75" s="16"/>
      <c r="M75" s="16"/>
      <c r="N75" s="16"/>
      <c r="O75" s="147"/>
      <c r="P75" s="10"/>
      <c r="Q75" s="10"/>
      <c r="R75" s="10"/>
      <c r="S75" s="10"/>
      <c r="T75" s="10"/>
      <c r="U75" s="10"/>
      <c r="V75" s="269"/>
      <c r="W75" s="269"/>
      <c r="X75" s="269"/>
      <c r="Y75" s="269"/>
      <c r="Z75" s="269"/>
      <c r="AA75" s="269"/>
      <c r="AB75" s="10"/>
      <c r="AC75" s="10"/>
      <c r="AD75" s="10"/>
    </row>
    <row r="76" spans="1:32" ht="14.25" x14ac:dyDescent="0.2">
      <c r="A76" s="277">
        <v>43551</v>
      </c>
      <c r="B76" s="16">
        <v>1.7600000000000001E-2</v>
      </c>
      <c r="C76" s="176"/>
      <c r="D76" s="16">
        <v>4.0000000000000001E-3</v>
      </c>
      <c r="E76" s="176"/>
      <c r="G76" s="16">
        <f t="shared" si="11"/>
        <v>2.86E-2</v>
      </c>
      <c r="H76" s="16">
        <f t="shared" si="12"/>
        <v>2.86E-2</v>
      </c>
      <c r="I76" s="16">
        <f t="shared" si="13"/>
        <v>2.86E-2</v>
      </c>
      <c r="J76" s="16">
        <f t="shared" si="14"/>
        <v>7.0000000000000001E-3</v>
      </c>
      <c r="K76" s="16"/>
      <c r="L76" s="16"/>
      <c r="M76" s="16"/>
      <c r="N76" s="16"/>
      <c r="O76" s="147"/>
      <c r="P76" s="10"/>
      <c r="Q76" s="10"/>
      <c r="R76" s="10"/>
      <c r="S76" s="10"/>
      <c r="T76" s="10"/>
      <c r="U76" s="10"/>
      <c r="V76" s="269"/>
      <c r="W76" s="269"/>
      <c r="X76" s="269"/>
      <c r="Y76" s="269"/>
      <c r="Z76" s="269"/>
      <c r="AA76" s="269"/>
      <c r="AB76" s="10"/>
      <c r="AC76" s="10"/>
      <c r="AD76" s="10"/>
    </row>
    <row r="77" spans="1:32" ht="14.25" x14ac:dyDescent="0.2">
      <c r="A77" s="277">
        <v>43579</v>
      </c>
      <c r="B77" s="16">
        <v>1.9E-2</v>
      </c>
      <c r="C77" s="176"/>
      <c r="D77" s="16">
        <v>5.1000000000000004E-3</v>
      </c>
      <c r="E77" s="176"/>
      <c r="G77" s="16">
        <f t="shared" si="11"/>
        <v>0.03</v>
      </c>
      <c r="H77" s="16">
        <f t="shared" si="12"/>
        <v>0.03</v>
      </c>
      <c r="I77" s="16">
        <f t="shared" si="13"/>
        <v>0.03</v>
      </c>
      <c r="J77" s="16">
        <f t="shared" si="14"/>
        <v>8.0999999999999996E-3</v>
      </c>
      <c r="K77" s="16"/>
      <c r="L77" s="16"/>
      <c r="M77" s="16"/>
      <c r="N77" s="16"/>
      <c r="O77" s="147"/>
      <c r="P77" s="10"/>
      <c r="Q77" s="10"/>
      <c r="R77" s="10"/>
      <c r="S77" s="10"/>
      <c r="T77" s="10"/>
      <c r="U77" s="10"/>
      <c r="V77" s="269"/>
      <c r="W77" s="269"/>
      <c r="X77" s="269"/>
      <c r="Y77" s="269"/>
      <c r="Z77" s="269"/>
      <c r="AA77" s="269"/>
      <c r="AB77" s="10"/>
      <c r="AC77" s="10"/>
      <c r="AD77" s="10"/>
    </row>
    <row r="78" spans="1:32" ht="14.25" x14ac:dyDescent="0.2">
      <c r="A78" s="277">
        <v>43614</v>
      </c>
      <c r="B78" s="16">
        <v>1.7500000000000002E-2</v>
      </c>
      <c r="C78" s="176"/>
      <c r="D78" s="16">
        <v>4.4000000000000003E-3</v>
      </c>
      <c r="E78" s="176"/>
      <c r="G78" s="16">
        <f t="shared" si="11"/>
        <v>2.8500000000000001E-2</v>
      </c>
      <c r="H78" s="16">
        <f t="shared" si="12"/>
        <v>2.8500000000000001E-2</v>
      </c>
      <c r="I78" s="16">
        <f t="shared" si="13"/>
        <v>2.8500000000000001E-2</v>
      </c>
      <c r="J78" s="16">
        <f t="shared" si="14"/>
        <v>7.4000000000000003E-3</v>
      </c>
      <c r="K78" s="16"/>
      <c r="L78" s="16"/>
      <c r="M78" s="16"/>
      <c r="N78" s="16"/>
      <c r="O78" s="147"/>
      <c r="P78" s="10"/>
      <c r="Q78" s="10"/>
      <c r="R78" s="10"/>
      <c r="S78" s="10"/>
      <c r="T78" s="10"/>
      <c r="U78" s="10"/>
      <c r="V78" s="269"/>
      <c r="W78" s="269"/>
      <c r="X78" s="269"/>
      <c r="Y78" s="269"/>
      <c r="Z78" s="269"/>
      <c r="AA78" s="269"/>
      <c r="AB78" s="10"/>
      <c r="AC78" s="10"/>
      <c r="AD78" s="10"/>
    </row>
    <row r="79" spans="1:32" ht="14.25" x14ac:dyDescent="0.2">
      <c r="A79" s="277">
        <v>43642</v>
      </c>
      <c r="B79" s="16">
        <v>1.7000000000000001E-2</v>
      </c>
      <c r="C79" s="176"/>
      <c r="D79" s="16">
        <v>3.5999999999999999E-3</v>
      </c>
      <c r="E79" s="176"/>
      <c r="G79" s="16">
        <f t="shared" si="11"/>
        <v>2.8000000000000001E-2</v>
      </c>
      <c r="H79" s="16">
        <f t="shared" si="12"/>
        <v>2.8000000000000001E-2</v>
      </c>
      <c r="I79" s="16">
        <f t="shared" si="13"/>
        <v>2.8000000000000001E-2</v>
      </c>
      <c r="J79" s="16">
        <f t="shared" si="14"/>
        <v>6.6E-3</v>
      </c>
      <c r="K79" s="16"/>
      <c r="L79" s="16"/>
      <c r="M79" s="16"/>
      <c r="N79" s="16"/>
      <c r="O79" s="147"/>
      <c r="P79" s="10"/>
      <c r="Q79" s="10"/>
      <c r="R79" s="10"/>
      <c r="S79" s="10"/>
      <c r="T79" s="10"/>
      <c r="U79" s="10"/>
      <c r="V79" s="269"/>
      <c r="W79" s="269"/>
      <c r="X79" s="269"/>
      <c r="Y79" s="269"/>
      <c r="Z79" s="269"/>
      <c r="AA79" s="269"/>
      <c r="AB79" s="10"/>
      <c r="AC79" s="10"/>
      <c r="AD79" s="10"/>
    </row>
    <row r="80" spans="1:32" ht="14.25" x14ac:dyDescent="0.2">
      <c r="A80" s="277">
        <v>43677</v>
      </c>
      <c r="B80" s="16">
        <v>1.67E-2</v>
      </c>
      <c r="C80" s="176"/>
      <c r="D80" s="16">
        <v>3.2000000000000002E-3</v>
      </c>
      <c r="E80" s="176"/>
      <c r="G80" s="16">
        <f t="shared" si="11"/>
        <v>2.7699999999999999E-2</v>
      </c>
      <c r="H80" s="16">
        <f t="shared" si="12"/>
        <v>2.7699999999999999E-2</v>
      </c>
      <c r="I80" s="16">
        <f t="shared" si="13"/>
        <v>2.7699999999999999E-2</v>
      </c>
      <c r="J80" s="16">
        <f t="shared" si="14"/>
        <v>6.2000000000000006E-3</v>
      </c>
      <c r="K80" s="16"/>
      <c r="L80" s="16"/>
      <c r="M80" s="16"/>
      <c r="N80" s="16"/>
      <c r="O80" s="147"/>
      <c r="P80" s="10"/>
      <c r="Q80" s="10"/>
      <c r="R80" s="10"/>
      <c r="S80" s="10"/>
      <c r="T80" s="10"/>
      <c r="U80" s="10"/>
      <c r="V80" s="269"/>
      <c r="W80" s="269"/>
      <c r="X80" s="269"/>
      <c r="Y80" s="269"/>
      <c r="Z80" s="269"/>
      <c r="AA80" s="269"/>
      <c r="AB80" s="10"/>
      <c r="AC80" s="10"/>
      <c r="AD80" s="10"/>
      <c r="AE80" s="10"/>
      <c r="AF80" s="178"/>
    </row>
    <row r="81" spans="1:32" ht="14.25" x14ac:dyDescent="0.2">
      <c r="A81" s="277">
        <v>43705</v>
      </c>
      <c r="B81" s="16">
        <v>1.34E-2</v>
      </c>
      <c r="C81" s="176"/>
      <c r="D81" s="16">
        <v>1.5E-3</v>
      </c>
      <c r="E81" s="176"/>
      <c r="G81" s="16">
        <f t="shared" si="11"/>
        <v>2.4399999999999998E-2</v>
      </c>
      <c r="H81" s="16">
        <f t="shared" si="12"/>
        <v>2.4399999999999998E-2</v>
      </c>
      <c r="I81" s="16">
        <f t="shared" si="13"/>
        <v>2.4399999999999998E-2</v>
      </c>
      <c r="J81" s="16">
        <f t="shared" si="14"/>
        <v>4.5000000000000005E-3</v>
      </c>
      <c r="K81" s="16"/>
      <c r="L81" s="16"/>
      <c r="M81" s="16"/>
      <c r="N81" s="16"/>
      <c r="O81" s="147"/>
      <c r="P81" s="10"/>
      <c r="Q81" s="10"/>
      <c r="R81" s="10"/>
      <c r="S81" s="10"/>
      <c r="T81" s="10"/>
      <c r="U81" s="10"/>
      <c r="V81" s="269"/>
      <c r="W81" s="269"/>
      <c r="X81" s="269"/>
      <c r="Y81" s="269"/>
      <c r="Z81" s="269"/>
      <c r="AA81" s="269"/>
      <c r="AB81" s="10"/>
      <c r="AC81" s="10"/>
      <c r="AD81" s="10"/>
      <c r="AE81" s="10"/>
      <c r="AF81" s="178"/>
    </row>
    <row r="82" spans="1:32" ht="14.25" x14ac:dyDescent="0.2">
      <c r="A82" s="277">
        <v>43733</v>
      </c>
      <c r="B82" s="16">
        <v>1.54E-2</v>
      </c>
      <c r="C82" s="176"/>
      <c r="D82" s="16">
        <v>3.0000000000000001E-3</v>
      </c>
      <c r="E82" s="176"/>
      <c r="G82" s="16">
        <f t="shared" si="11"/>
        <v>2.64E-2</v>
      </c>
      <c r="H82" s="16">
        <f t="shared" si="12"/>
        <v>2.64E-2</v>
      </c>
      <c r="I82" s="16">
        <f t="shared" si="13"/>
        <v>2.64E-2</v>
      </c>
      <c r="J82" s="16">
        <f t="shared" si="14"/>
        <v>6.0000000000000001E-3</v>
      </c>
      <c r="K82" s="16"/>
      <c r="L82" s="16"/>
      <c r="M82" s="16"/>
      <c r="N82" s="16"/>
      <c r="O82" s="147"/>
      <c r="P82" s="10"/>
      <c r="Q82" s="10"/>
      <c r="R82" s="10"/>
      <c r="S82" s="10"/>
      <c r="T82" s="10"/>
      <c r="U82" s="10"/>
      <c r="V82" s="269"/>
      <c r="W82" s="269"/>
      <c r="X82" s="269"/>
      <c r="Y82" s="269"/>
      <c r="Z82" s="269"/>
      <c r="AA82" s="269"/>
      <c r="AB82" s="10"/>
      <c r="AC82" s="10"/>
      <c r="AD82" s="10"/>
      <c r="AE82" s="10"/>
      <c r="AF82" s="178"/>
    </row>
    <row r="83" spans="1:32" ht="14.25" x14ac:dyDescent="0.2">
      <c r="A83" s="277">
        <v>43768</v>
      </c>
      <c r="B83" s="16">
        <v>1.6E-2</v>
      </c>
      <c r="C83" s="176"/>
      <c r="D83" s="16">
        <v>3.8E-3</v>
      </c>
      <c r="E83" s="176"/>
      <c r="G83" s="16">
        <f t="shared" si="11"/>
        <v>2.7E-2</v>
      </c>
      <c r="H83" s="16">
        <f t="shared" si="12"/>
        <v>2.7E-2</v>
      </c>
      <c r="I83" s="16">
        <f t="shared" si="13"/>
        <v>2.7E-2</v>
      </c>
      <c r="J83" s="16">
        <f t="shared" si="14"/>
        <v>6.8000000000000005E-3</v>
      </c>
      <c r="K83" s="16"/>
      <c r="L83" s="16"/>
      <c r="M83" s="16"/>
      <c r="N83" s="16"/>
      <c r="O83" s="147"/>
      <c r="P83" s="10"/>
      <c r="Q83" s="10"/>
      <c r="R83" s="10"/>
      <c r="S83" s="10"/>
      <c r="T83" s="10"/>
      <c r="U83" s="10"/>
      <c r="V83" s="269"/>
      <c r="W83" s="269"/>
      <c r="X83" s="269"/>
      <c r="Y83" s="269"/>
      <c r="Z83" s="269"/>
      <c r="AA83" s="269"/>
      <c r="AB83" s="10"/>
      <c r="AC83" s="10"/>
      <c r="AD83" s="10"/>
      <c r="AE83" s="10"/>
      <c r="AF83" s="178"/>
    </row>
    <row r="84" spans="1:32" ht="14.25" x14ac:dyDescent="0.2">
      <c r="A84" s="277">
        <v>43796</v>
      </c>
      <c r="B84" s="16">
        <v>1.5700000000000002E-2</v>
      </c>
      <c r="C84" s="176"/>
      <c r="D84" s="16">
        <v>3.0999999999999999E-3</v>
      </c>
      <c r="E84" s="176"/>
      <c r="G84" s="16">
        <f t="shared" si="11"/>
        <v>2.6700000000000002E-2</v>
      </c>
      <c r="H84" s="16">
        <f t="shared" si="12"/>
        <v>2.6700000000000002E-2</v>
      </c>
      <c r="I84" s="16">
        <f t="shared" si="13"/>
        <v>2.6700000000000002E-2</v>
      </c>
      <c r="J84" s="16">
        <f t="shared" si="14"/>
        <v>6.0999999999999995E-3</v>
      </c>
      <c r="K84" s="16"/>
      <c r="L84" s="16"/>
      <c r="M84" s="16"/>
      <c r="N84" s="16"/>
      <c r="O84" s="147"/>
      <c r="P84" s="10"/>
      <c r="Q84" s="10"/>
      <c r="R84" s="10"/>
      <c r="S84" s="10"/>
      <c r="T84" s="10"/>
      <c r="U84" s="10"/>
      <c r="V84" s="269"/>
      <c r="W84" s="269"/>
      <c r="X84" s="269"/>
      <c r="Y84" s="269"/>
      <c r="Z84" s="269"/>
      <c r="AA84" s="269"/>
      <c r="AB84" s="10"/>
      <c r="AC84" s="10"/>
      <c r="AD84" s="10"/>
      <c r="AE84" s="10"/>
      <c r="AF84" s="178"/>
    </row>
    <row r="85" spans="1:32" ht="14.25" x14ac:dyDescent="0.2">
      <c r="A85" s="277">
        <v>43823</v>
      </c>
      <c r="B85" s="16">
        <v>1.67E-2</v>
      </c>
      <c r="C85" s="176"/>
      <c r="D85" s="16">
        <v>3.2000000000000002E-3</v>
      </c>
      <c r="E85" s="176"/>
      <c r="G85" s="16">
        <f t="shared" si="11"/>
        <v>2.7699999999999999E-2</v>
      </c>
      <c r="H85" s="16">
        <f t="shared" si="12"/>
        <v>2.7699999999999999E-2</v>
      </c>
      <c r="I85" s="16">
        <f t="shared" si="13"/>
        <v>2.7699999999999999E-2</v>
      </c>
      <c r="J85" s="16">
        <f t="shared" si="14"/>
        <v>6.2000000000000006E-3</v>
      </c>
      <c r="K85" s="16"/>
      <c r="L85" s="16"/>
      <c r="M85" s="16"/>
      <c r="N85" s="16"/>
      <c r="O85" s="147"/>
      <c r="P85" s="10"/>
      <c r="Q85" s="10"/>
      <c r="R85" s="10"/>
      <c r="S85" s="10"/>
      <c r="T85" s="10"/>
      <c r="U85" s="10"/>
      <c r="V85" s="269"/>
      <c r="W85" s="269"/>
      <c r="X85" s="269"/>
      <c r="Y85" s="269"/>
      <c r="Z85" s="269"/>
      <c r="AA85" s="269"/>
      <c r="AB85" s="10"/>
      <c r="AC85" s="10"/>
      <c r="AD85" s="10"/>
      <c r="AE85" s="10"/>
      <c r="AF85" s="178"/>
    </row>
    <row r="86" spans="1:32" ht="15" x14ac:dyDescent="0.25">
      <c r="A86" s="175">
        <v>43830</v>
      </c>
      <c r="B86" s="16">
        <v>1.7600000000000001E-2</v>
      </c>
      <c r="C86" s="177" t="s">
        <v>33</v>
      </c>
      <c r="D86" s="16">
        <v>4.0999999999999995E-3</v>
      </c>
      <c r="E86" s="177" t="s">
        <v>34</v>
      </c>
      <c r="G86" s="16">
        <f t="shared" ref="G86:G117" si="17">B86+$G$21</f>
        <v>2.86E-2</v>
      </c>
      <c r="H86" s="16">
        <f t="shared" ref="H86:H117" si="18">B86+$H$21</f>
        <v>2.86E-2</v>
      </c>
      <c r="I86" s="16">
        <f t="shared" ref="I86:I117" si="19">B86+$I$21</f>
        <v>2.86E-2</v>
      </c>
      <c r="J86" s="16">
        <f t="shared" ref="J86:J117" si="20">D86+$J$21</f>
        <v>7.0999999999999995E-3</v>
      </c>
      <c r="K86" s="16"/>
      <c r="L86" s="16"/>
      <c r="M86" s="16"/>
      <c r="N86" s="16"/>
      <c r="O86" s="147"/>
      <c r="P86" s="10"/>
      <c r="Q86" s="10"/>
      <c r="R86" s="10"/>
      <c r="S86" s="10"/>
      <c r="T86" s="10"/>
      <c r="U86" s="10"/>
      <c r="V86" s="269"/>
      <c r="W86" s="269"/>
      <c r="X86" s="269"/>
      <c r="Y86" s="269"/>
      <c r="Z86" s="269"/>
      <c r="AA86" s="269"/>
      <c r="AB86" s="10"/>
      <c r="AC86" s="10"/>
      <c r="AD86" s="10"/>
      <c r="AE86" s="10"/>
      <c r="AF86" s="178"/>
    </row>
    <row r="87" spans="1:32" ht="14.25" x14ac:dyDescent="0.2">
      <c r="A87" s="277">
        <v>43859</v>
      </c>
      <c r="B87" s="16">
        <v>1.4199999999999999E-2</v>
      </c>
      <c r="C87" s="176"/>
      <c r="D87" s="16">
        <v>1.5E-3</v>
      </c>
      <c r="E87" s="176"/>
      <c r="G87" s="16">
        <f t="shared" si="17"/>
        <v>2.52E-2</v>
      </c>
      <c r="H87" s="16">
        <f t="shared" si="18"/>
        <v>2.52E-2</v>
      </c>
      <c r="I87" s="16">
        <f t="shared" si="19"/>
        <v>2.52E-2</v>
      </c>
      <c r="J87" s="16">
        <f t="shared" si="20"/>
        <v>4.5000000000000005E-3</v>
      </c>
      <c r="K87" s="16"/>
      <c r="L87" s="16"/>
      <c r="M87" s="16"/>
      <c r="N87" s="16"/>
      <c r="O87" s="147"/>
      <c r="P87" s="10"/>
      <c r="Q87" s="10"/>
      <c r="R87" s="10"/>
      <c r="S87" s="10"/>
      <c r="T87" s="10"/>
      <c r="U87" s="10"/>
      <c r="V87" s="269"/>
      <c r="W87" s="269"/>
      <c r="X87" s="269"/>
      <c r="Y87" s="269"/>
      <c r="Z87" s="269"/>
      <c r="AA87" s="269"/>
      <c r="AB87" s="10"/>
      <c r="AC87" s="10"/>
      <c r="AD87" s="10"/>
      <c r="AE87" s="10"/>
      <c r="AF87" s="178"/>
    </row>
    <row r="88" spans="1:32" ht="14.25" x14ac:dyDescent="0.2">
      <c r="A88" s="277">
        <v>43887</v>
      </c>
      <c r="B88" s="16">
        <v>1.32E-2</v>
      </c>
      <c r="C88" s="176"/>
      <c r="D88" s="16">
        <v>8.0000000000000004E-4</v>
      </c>
      <c r="E88" s="176"/>
      <c r="G88" s="16">
        <f t="shared" si="17"/>
        <v>2.4199999999999999E-2</v>
      </c>
      <c r="H88" s="16">
        <f t="shared" si="18"/>
        <v>2.4199999999999999E-2</v>
      </c>
      <c r="I88" s="16">
        <f t="shared" si="19"/>
        <v>2.4199999999999999E-2</v>
      </c>
      <c r="J88" s="16">
        <f t="shared" si="20"/>
        <v>3.8E-3</v>
      </c>
      <c r="K88" s="16"/>
      <c r="L88" s="16"/>
      <c r="M88" s="16"/>
      <c r="N88" s="16"/>
      <c r="O88" s="147"/>
      <c r="P88" s="10"/>
      <c r="Q88" s="10"/>
      <c r="R88" s="10"/>
      <c r="S88" s="10"/>
      <c r="T88" s="10"/>
      <c r="U88" s="10"/>
      <c r="V88" s="269"/>
      <c r="W88" s="269"/>
      <c r="X88" s="269"/>
      <c r="Y88" s="269"/>
      <c r="Z88" s="269"/>
      <c r="AA88" s="269"/>
      <c r="AB88" s="10"/>
      <c r="AC88" s="10"/>
      <c r="AD88" s="10"/>
      <c r="AE88" s="10"/>
      <c r="AF88" s="178"/>
    </row>
    <row r="89" spans="1:32" ht="14.25" x14ac:dyDescent="0.2">
      <c r="A89" s="277">
        <v>43915</v>
      </c>
      <c r="B89" s="16">
        <v>1.2500000000000001E-2</v>
      </c>
      <c r="C89" s="176"/>
      <c r="D89" s="16">
        <v>5.6999999999999993E-3</v>
      </c>
      <c r="E89" s="176"/>
      <c r="G89" s="16">
        <f t="shared" si="17"/>
        <v>2.35E-2</v>
      </c>
      <c r="H89" s="16">
        <f t="shared" si="18"/>
        <v>2.35E-2</v>
      </c>
      <c r="I89" s="16">
        <f t="shared" si="19"/>
        <v>2.35E-2</v>
      </c>
      <c r="J89" s="16">
        <f t="shared" si="20"/>
        <v>8.6999999999999994E-3</v>
      </c>
      <c r="K89" s="16"/>
      <c r="L89" s="16"/>
      <c r="M89" s="16"/>
      <c r="N89" s="16"/>
      <c r="O89" s="147"/>
      <c r="P89" s="10"/>
      <c r="Q89" s="10"/>
      <c r="R89" s="10"/>
      <c r="S89" s="10"/>
      <c r="T89" s="10"/>
      <c r="U89" s="10"/>
      <c r="V89" s="269"/>
      <c r="W89" s="269"/>
      <c r="X89" s="269"/>
      <c r="Y89" s="269"/>
      <c r="Z89" s="269"/>
      <c r="AA89" s="269"/>
      <c r="AB89" s="10"/>
      <c r="AC89" s="10"/>
      <c r="AD89" s="10"/>
      <c r="AE89" s="10"/>
      <c r="AF89" s="178"/>
    </row>
    <row r="90" spans="1:32" ht="14.25" x14ac:dyDescent="0.2">
      <c r="A90" s="277">
        <v>43950</v>
      </c>
      <c r="B90" s="16">
        <v>9.8999999999999991E-3</v>
      </c>
      <c r="C90" s="176"/>
      <c r="D90" s="16">
        <v>2.3E-3</v>
      </c>
      <c r="E90" s="176"/>
      <c r="G90" s="16">
        <f t="shared" si="17"/>
        <v>2.0899999999999998E-2</v>
      </c>
      <c r="H90" s="16">
        <f t="shared" si="18"/>
        <v>2.0899999999999998E-2</v>
      </c>
      <c r="I90" s="16">
        <f t="shared" si="19"/>
        <v>2.0899999999999998E-2</v>
      </c>
      <c r="J90" s="16">
        <f t="shared" si="20"/>
        <v>5.3E-3</v>
      </c>
      <c r="K90" s="16"/>
      <c r="L90" s="16"/>
      <c r="M90" s="16"/>
      <c r="N90" s="16"/>
      <c r="O90" s="147"/>
      <c r="P90" s="10"/>
      <c r="Q90" s="10"/>
      <c r="R90" s="10"/>
      <c r="S90" s="10"/>
      <c r="T90" s="10"/>
      <c r="U90" s="10"/>
      <c r="V90" s="269"/>
      <c r="W90" s="269"/>
      <c r="X90" s="269"/>
      <c r="Y90" s="269"/>
      <c r="Z90" s="269"/>
      <c r="AA90" s="269"/>
      <c r="AB90" s="10"/>
      <c r="AC90" s="10"/>
      <c r="AD90" s="10"/>
      <c r="AE90" s="10"/>
      <c r="AF90" s="178"/>
    </row>
    <row r="91" spans="1:32" ht="14.25" x14ac:dyDescent="0.2">
      <c r="A91" s="277">
        <v>43978</v>
      </c>
      <c r="B91" s="16">
        <v>9.1999999999999998E-3</v>
      </c>
      <c r="C91" s="176"/>
      <c r="D91" s="16">
        <v>1.6000000000000001E-3</v>
      </c>
      <c r="E91" s="176"/>
      <c r="G91" s="16">
        <f t="shared" si="17"/>
        <v>2.0199999999999999E-2</v>
      </c>
      <c r="H91" s="16">
        <f t="shared" si="18"/>
        <v>2.0199999999999999E-2</v>
      </c>
      <c r="I91" s="16">
        <f t="shared" si="19"/>
        <v>2.0199999999999999E-2</v>
      </c>
      <c r="J91" s="16">
        <f t="shared" si="20"/>
        <v>4.5999999999999999E-3</v>
      </c>
      <c r="K91" s="16"/>
      <c r="L91" s="16"/>
      <c r="M91" s="16"/>
      <c r="N91" s="16"/>
      <c r="O91" s="147"/>
      <c r="P91" s="10"/>
      <c r="Q91" s="10"/>
      <c r="R91" s="10"/>
      <c r="S91" s="10"/>
      <c r="T91" s="10"/>
      <c r="U91" s="10"/>
      <c r="V91" s="269"/>
      <c r="W91" s="269"/>
      <c r="X91" s="269"/>
      <c r="Y91" s="269"/>
      <c r="Z91" s="269"/>
      <c r="AA91" s="269"/>
      <c r="AB91" s="10"/>
      <c r="AC91" s="10"/>
      <c r="AD91" s="10"/>
      <c r="AE91" s="10"/>
      <c r="AF91" s="178"/>
    </row>
    <row r="92" spans="1:32" ht="15" x14ac:dyDescent="0.25">
      <c r="A92" s="277">
        <v>44006</v>
      </c>
      <c r="B92" s="16">
        <v>9.4999999999999998E-3</v>
      </c>
      <c r="C92" s="176"/>
      <c r="D92" s="16">
        <v>-7.000000000000001E-4</v>
      </c>
      <c r="E92" s="177" t="s">
        <v>60</v>
      </c>
      <c r="G92" s="16">
        <f t="shared" si="17"/>
        <v>2.0499999999999997E-2</v>
      </c>
      <c r="H92" s="16">
        <f t="shared" si="18"/>
        <v>2.0499999999999997E-2</v>
      </c>
      <c r="I92" s="16">
        <f t="shared" si="19"/>
        <v>2.0499999999999997E-2</v>
      </c>
      <c r="J92" s="16">
        <f t="shared" si="20"/>
        <v>2.3E-3</v>
      </c>
      <c r="K92" s="16"/>
      <c r="L92" s="16"/>
      <c r="M92" s="16"/>
      <c r="N92" s="16"/>
      <c r="O92" s="147"/>
      <c r="P92" s="10"/>
      <c r="Q92" s="10"/>
      <c r="R92" s="10"/>
      <c r="S92" s="10"/>
      <c r="T92" s="10"/>
      <c r="U92" s="10"/>
      <c r="V92" s="269"/>
      <c r="W92" s="269"/>
      <c r="X92" s="269"/>
      <c r="Y92" s="269"/>
      <c r="Z92" s="269"/>
      <c r="AA92" s="269"/>
      <c r="AB92" s="10"/>
      <c r="AC92" s="10"/>
      <c r="AD92" s="10"/>
      <c r="AE92" s="10"/>
      <c r="AF92" s="178"/>
    </row>
    <row r="93" spans="1:32" ht="15" x14ac:dyDescent="0.25">
      <c r="A93" s="277">
        <v>44041</v>
      </c>
      <c r="B93" s="16">
        <v>8.6E-3</v>
      </c>
      <c r="C93" s="176"/>
      <c r="D93" s="16">
        <v>-2.0999999999999999E-3</v>
      </c>
      <c r="E93" s="177" t="s">
        <v>60</v>
      </c>
      <c r="G93" s="16">
        <f t="shared" si="17"/>
        <v>1.9599999999999999E-2</v>
      </c>
      <c r="H93" s="16">
        <f t="shared" si="18"/>
        <v>1.9599999999999999E-2</v>
      </c>
      <c r="I93" s="16">
        <f t="shared" si="19"/>
        <v>1.9599999999999999E-2</v>
      </c>
      <c r="J93" s="16">
        <f t="shared" si="20"/>
        <v>9.0000000000000019E-4</v>
      </c>
      <c r="K93" s="16"/>
      <c r="L93" s="16"/>
      <c r="M93" s="16"/>
      <c r="N93" s="16"/>
      <c r="O93" s="147"/>
      <c r="P93" s="10"/>
      <c r="Q93" s="10"/>
      <c r="R93" s="10"/>
      <c r="S93" s="10"/>
      <c r="T93" s="10"/>
      <c r="U93" s="10"/>
      <c r="V93" s="269"/>
      <c r="W93" s="269"/>
      <c r="X93" s="269"/>
      <c r="Y93" s="269"/>
      <c r="Z93" s="269"/>
      <c r="AA93" s="269"/>
      <c r="AB93" s="10"/>
      <c r="AC93" s="10"/>
      <c r="AD93" s="10"/>
      <c r="AE93" s="10"/>
      <c r="AF93" s="178"/>
    </row>
    <row r="94" spans="1:32" ht="15" x14ac:dyDescent="0.25">
      <c r="A94" s="277">
        <v>44069</v>
      </c>
      <c r="B94" s="16">
        <v>1.01E-2</v>
      </c>
      <c r="C94" s="176"/>
      <c r="D94" s="16">
        <v>-1.9E-3</v>
      </c>
      <c r="E94" s="177" t="s">
        <v>60</v>
      </c>
      <c r="G94" s="16">
        <f t="shared" si="17"/>
        <v>2.1100000000000001E-2</v>
      </c>
      <c r="H94" s="16">
        <f t="shared" si="18"/>
        <v>2.1100000000000001E-2</v>
      </c>
      <c r="I94" s="16">
        <f t="shared" si="19"/>
        <v>2.1100000000000001E-2</v>
      </c>
      <c r="J94" s="16">
        <f t="shared" si="20"/>
        <v>1.1000000000000001E-3</v>
      </c>
      <c r="K94" s="16"/>
      <c r="L94" s="16"/>
      <c r="M94" s="16"/>
      <c r="N94" s="16"/>
      <c r="O94" s="147"/>
      <c r="P94" s="10"/>
      <c r="Q94" s="10"/>
      <c r="R94" s="10"/>
      <c r="S94" s="10"/>
      <c r="T94" s="10"/>
      <c r="U94" s="10"/>
      <c r="V94" s="269"/>
      <c r="W94" s="269"/>
      <c r="X94" s="269"/>
      <c r="Y94" s="269"/>
      <c r="Z94" s="269"/>
      <c r="AA94" s="269"/>
      <c r="AB94" s="10"/>
      <c r="AC94" s="10"/>
      <c r="AD94" s="10"/>
      <c r="AE94" s="10"/>
      <c r="AF94" s="178"/>
    </row>
    <row r="95" spans="1:32" ht="15" x14ac:dyDescent="0.25">
      <c r="A95" s="277">
        <v>44104</v>
      </c>
      <c r="B95" s="16">
        <v>9.8999999999999991E-3</v>
      </c>
      <c r="C95" s="176"/>
      <c r="D95" s="16">
        <v>-2.0999999999999999E-3</v>
      </c>
      <c r="E95" s="177" t="s">
        <v>60</v>
      </c>
      <c r="G95" s="16">
        <f t="shared" si="17"/>
        <v>2.0899999999999998E-2</v>
      </c>
      <c r="H95" s="16">
        <f t="shared" si="18"/>
        <v>2.0899999999999998E-2</v>
      </c>
      <c r="I95" s="16">
        <f t="shared" si="19"/>
        <v>2.0899999999999998E-2</v>
      </c>
      <c r="J95" s="16">
        <f t="shared" si="20"/>
        <v>9.0000000000000019E-4</v>
      </c>
      <c r="K95" s="16"/>
      <c r="L95" s="16"/>
      <c r="M95" s="16"/>
      <c r="N95" s="16"/>
      <c r="O95" s="147"/>
      <c r="P95" s="10"/>
      <c r="Q95" s="10"/>
      <c r="R95" s="10"/>
      <c r="S95" s="10"/>
      <c r="T95" s="10"/>
      <c r="U95" s="10"/>
      <c r="V95" s="269"/>
      <c r="W95" s="269"/>
      <c r="X95" s="269"/>
      <c r="Y95" s="269"/>
      <c r="Z95" s="269"/>
      <c r="AA95" s="269"/>
      <c r="AB95" s="10"/>
      <c r="AC95" s="10"/>
      <c r="AD95" s="10"/>
      <c r="AE95" s="10"/>
      <c r="AF95" s="178"/>
    </row>
    <row r="96" spans="1:32" ht="15" x14ac:dyDescent="0.25">
      <c r="A96" s="277">
        <v>44132</v>
      </c>
      <c r="B96" s="16">
        <v>1.01E-2</v>
      </c>
      <c r="C96" s="176"/>
      <c r="D96" s="16">
        <v>-2.8000000000000004E-3</v>
      </c>
      <c r="E96" s="177" t="s">
        <v>60</v>
      </c>
      <c r="G96" s="16">
        <f t="shared" si="17"/>
        <v>2.1100000000000001E-2</v>
      </c>
      <c r="H96" s="16">
        <f t="shared" si="18"/>
        <v>2.1100000000000001E-2</v>
      </c>
      <c r="I96" s="16">
        <f t="shared" si="19"/>
        <v>2.1100000000000001E-2</v>
      </c>
      <c r="J96" s="16">
        <f t="shared" si="20"/>
        <v>1.9999999999999966E-4</v>
      </c>
      <c r="K96" s="16"/>
      <c r="L96" s="16"/>
      <c r="M96" s="16"/>
      <c r="N96" s="16"/>
      <c r="O96" s="147"/>
      <c r="P96" s="10"/>
      <c r="Q96" s="10"/>
      <c r="R96" s="10"/>
      <c r="S96" s="10"/>
      <c r="T96" s="10"/>
      <c r="U96" s="10"/>
      <c r="V96" s="269"/>
      <c r="W96" s="269"/>
      <c r="X96" s="269"/>
      <c r="Y96" s="269"/>
      <c r="Z96" s="269"/>
      <c r="AA96" s="269"/>
      <c r="AB96" s="10"/>
      <c r="AC96" s="10"/>
      <c r="AD96" s="10"/>
      <c r="AE96" s="10"/>
      <c r="AF96" s="178"/>
    </row>
    <row r="97" spans="1:32" ht="15" x14ac:dyDescent="0.25">
      <c r="A97" s="277">
        <v>44160</v>
      </c>
      <c r="B97" s="16">
        <v>1.06E-2</v>
      </c>
      <c r="C97" s="176"/>
      <c r="D97" s="16">
        <v>-3.0000000000000001E-3</v>
      </c>
      <c r="E97" s="177" t="s">
        <v>60</v>
      </c>
      <c r="G97" s="16">
        <f t="shared" si="17"/>
        <v>2.1600000000000001E-2</v>
      </c>
      <c r="H97" s="16">
        <f t="shared" si="18"/>
        <v>2.1600000000000001E-2</v>
      </c>
      <c r="I97" s="16">
        <f t="shared" si="19"/>
        <v>2.1600000000000001E-2</v>
      </c>
      <c r="J97" s="16">
        <f t="shared" si="20"/>
        <v>0</v>
      </c>
      <c r="K97" s="16"/>
      <c r="L97" s="16"/>
      <c r="M97" s="16"/>
      <c r="N97" s="16"/>
      <c r="O97" s="147"/>
      <c r="AE97" s="10"/>
      <c r="AF97" s="178"/>
    </row>
    <row r="98" spans="1:32" ht="15" x14ac:dyDescent="0.25">
      <c r="A98" s="277">
        <v>44195</v>
      </c>
      <c r="B98" s="16">
        <v>1.1299999999999999E-2</v>
      </c>
      <c r="C98" s="176"/>
      <c r="D98" s="16">
        <v>-2.7000000000000001E-3</v>
      </c>
      <c r="E98" s="177" t="s">
        <v>60</v>
      </c>
      <c r="G98" s="16">
        <f t="shared" si="17"/>
        <v>2.23E-2</v>
      </c>
      <c r="H98" s="16">
        <f t="shared" si="18"/>
        <v>2.23E-2</v>
      </c>
      <c r="I98" s="16">
        <f t="shared" si="19"/>
        <v>2.23E-2</v>
      </c>
      <c r="J98" s="16">
        <f t="shared" si="20"/>
        <v>2.9999999999999992E-4</v>
      </c>
      <c r="K98" s="16"/>
      <c r="L98" s="16"/>
      <c r="M98" s="16"/>
      <c r="N98" s="16"/>
      <c r="O98" s="147"/>
      <c r="AE98" s="10"/>
      <c r="AF98" s="178"/>
    </row>
    <row r="99" spans="1:32" ht="15" x14ac:dyDescent="0.25">
      <c r="A99" s="175">
        <v>44196</v>
      </c>
      <c r="B99" s="16">
        <v>1.1000000000000001E-2</v>
      </c>
      <c r="C99" s="177" t="s">
        <v>33</v>
      </c>
      <c r="D99" s="16">
        <v>-3.0999999999999999E-3</v>
      </c>
      <c r="E99" s="177" t="s">
        <v>61</v>
      </c>
      <c r="G99" s="16">
        <f t="shared" si="17"/>
        <v>2.1999999999999999E-2</v>
      </c>
      <c r="H99" s="16">
        <f t="shared" si="18"/>
        <v>2.1999999999999999E-2</v>
      </c>
      <c r="I99" s="16">
        <f t="shared" si="19"/>
        <v>2.1999999999999999E-2</v>
      </c>
      <c r="J99" s="16">
        <f t="shared" si="20"/>
        <v>-9.9999999999999829E-5</v>
      </c>
      <c r="K99" s="16"/>
      <c r="L99" s="16"/>
      <c r="M99" s="16"/>
      <c r="N99" s="16"/>
      <c r="O99" s="147"/>
      <c r="AE99" s="10"/>
      <c r="AF99" s="178"/>
    </row>
    <row r="100" spans="1:32" ht="15" x14ac:dyDescent="0.25">
      <c r="A100" s="277">
        <v>44223</v>
      </c>
      <c r="B100" s="16">
        <v>1.32E-2</v>
      </c>
      <c r="C100" s="176"/>
      <c r="D100" s="16">
        <v>-1.1999999999999999E-3</v>
      </c>
      <c r="E100" s="177" t="s">
        <v>60</v>
      </c>
      <c r="G100" s="16">
        <f t="shared" si="17"/>
        <v>2.4199999999999999E-2</v>
      </c>
      <c r="H100" s="16">
        <f t="shared" si="18"/>
        <v>2.4199999999999999E-2</v>
      </c>
      <c r="I100" s="16">
        <f t="shared" si="19"/>
        <v>2.4199999999999999E-2</v>
      </c>
      <c r="J100" s="16">
        <f t="shared" si="20"/>
        <v>1.8000000000000002E-3</v>
      </c>
      <c r="K100" s="16"/>
      <c r="L100" s="16"/>
      <c r="M100" s="16"/>
      <c r="N100" s="16"/>
      <c r="O100" s="147"/>
      <c r="AE100" s="10"/>
      <c r="AF100" s="10"/>
    </row>
    <row r="101" spans="1:32" ht="15" x14ac:dyDescent="0.25">
      <c r="A101" s="277">
        <v>44251</v>
      </c>
      <c r="B101" s="16">
        <v>1.77E-2</v>
      </c>
      <c r="C101" s="176"/>
      <c r="D101" s="16">
        <v>2E-3</v>
      </c>
      <c r="E101" s="177" t="s">
        <v>60</v>
      </c>
      <c r="G101" s="16">
        <f t="shared" si="17"/>
        <v>2.87E-2</v>
      </c>
      <c r="H101" s="16">
        <f t="shared" si="18"/>
        <v>2.87E-2</v>
      </c>
      <c r="I101" s="16">
        <f t="shared" si="19"/>
        <v>2.87E-2</v>
      </c>
      <c r="J101" s="16">
        <f t="shared" si="20"/>
        <v>5.0000000000000001E-3</v>
      </c>
      <c r="K101" s="16"/>
      <c r="L101" s="16"/>
      <c r="M101" s="16"/>
      <c r="N101" s="16"/>
      <c r="O101" s="147"/>
      <c r="AE101" s="10"/>
      <c r="AF101" s="10"/>
    </row>
    <row r="102" spans="1:32" ht="15" x14ac:dyDescent="0.25">
      <c r="A102" s="277">
        <v>44286</v>
      </c>
      <c r="B102" s="16">
        <v>1.9E-2</v>
      </c>
      <c r="C102" s="176"/>
      <c r="D102" s="16">
        <v>2.2000000000000001E-3</v>
      </c>
      <c r="E102" s="177" t="s">
        <v>60</v>
      </c>
      <c r="G102" s="16">
        <f t="shared" si="17"/>
        <v>0.03</v>
      </c>
      <c r="H102" s="16">
        <f t="shared" si="18"/>
        <v>0.03</v>
      </c>
      <c r="I102" s="16">
        <f t="shared" si="19"/>
        <v>0.03</v>
      </c>
      <c r="J102" s="16">
        <f t="shared" si="20"/>
        <v>5.1999999999999998E-3</v>
      </c>
      <c r="K102" s="16"/>
      <c r="L102" s="16"/>
      <c r="M102" s="16"/>
      <c r="N102" s="16"/>
      <c r="O102" s="147"/>
      <c r="AE102" s="10"/>
      <c r="AF102" s="10"/>
    </row>
    <row r="103" spans="1:32" ht="15" x14ac:dyDescent="0.25">
      <c r="A103" s="277">
        <v>44314</v>
      </c>
      <c r="B103" s="16">
        <v>1.9599999999999999E-2</v>
      </c>
      <c r="C103" s="176"/>
      <c r="D103" s="16">
        <v>3.8E-3</v>
      </c>
      <c r="E103" s="177" t="s">
        <v>60</v>
      </c>
      <c r="G103" s="16">
        <f t="shared" si="17"/>
        <v>3.0599999999999999E-2</v>
      </c>
      <c r="H103" s="16">
        <f t="shared" si="18"/>
        <v>3.0599999999999999E-2</v>
      </c>
      <c r="I103" s="16">
        <f t="shared" si="19"/>
        <v>3.0599999999999999E-2</v>
      </c>
      <c r="J103" s="16">
        <f t="shared" si="20"/>
        <v>6.8000000000000005E-3</v>
      </c>
      <c r="K103" s="16"/>
      <c r="L103" s="16"/>
      <c r="M103" s="16"/>
      <c r="N103" s="16"/>
      <c r="O103" s="147"/>
      <c r="AE103" s="10"/>
      <c r="AF103" s="10"/>
    </row>
    <row r="104" spans="1:32" ht="14.25" x14ac:dyDescent="0.2">
      <c r="A104" s="277">
        <v>44342</v>
      </c>
      <c r="B104" s="16">
        <v>1.9099999999999999E-2</v>
      </c>
      <c r="C104" s="176"/>
      <c r="D104" s="16">
        <v>2.0999999999999999E-3</v>
      </c>
      <c r="E104" s="176"/>
      <c r="G104" s="16">
        <f t="shared" si="17"/>
        <v>3.0099999999999998E-2</v>
      </c>
      <c r="H104" s="16">
        <f t="shared" si="18"/>
        <v>3.0099999999999998E-2</v>
      </c>
      <c r="I104" s="16">
        <f t="shared" si="19"/>
        <v>3.0099999999999998E-2</v>
      </c>
      <c r="J104" s="16">
        <f t="shared" si="20"/>
        <v>5.1000000000000004E-3</v>
      </c>
      <c r="K104" s="16"/>
      <c r="L104" s="16"/>
      <c r="M104" s="16"/>
      <c r="N104" s="16"/>
      <c r="O104" s="147"/>
      <c r="AE104" s="10"/>
      <c r="AF104" s="10"/>
    </row>
    <row r="105" spans="1:32" ht="14.25" x14ac:dyDescent="0.2">
      <c r="A105" s="277">
        <v>44377</v>
      </c>
      <c r="B105" s="16">
        <v>1.77E-2</v>
      </c>
      <c r="C105" s="176"/>
      <c r="D105" s="16">
        <v>1.1000000000000001E-3</v>
      </c>
      <c r="E105" s="176"/>
      <c r="G105" s="16">
        <f t="shared" si="17"/>
        <v>2.87E-2</v>
      </c>
      <c r="H105" s="16">
        <f t="shared" si="18"/>
        <v>2.87E-2</v>
      </c>
      <c r="I105" s="16">
        <f t="shared" si="19"/>
        <v>2.87E-2</v>
      </c>
      <c r="J105" s="16">
        <f t="shared" si="20"/>
        <v>4.1000000000000003E-3</v>
      </c>
      <c r="K105" s="16"/>
      <c r="L105" s="16"/>
      <c r="M105" s="16"/>
      <c r="N105" s="16"/>
      <c r="O105" s="147"/>
      <c r="P105" s="10"/>
      <c r="Q105" s="10"/>
      <c r="R105" s="10"/>
      <c r="S105" s="10"/>
      <c r="T105" s="10"/>
      <c r="U105" s="10"/>
      <c r="V105" s="269"/>
      <c r="W105" s="269"/>
      <c r="X105" s="269"/>
      <c r="Y105" s="269"/>
      <c r="Z105" s="269"/>
      <c r="AA105" s="269"/>
      <c r="AB105" s="10"/>
      <c r="AC105" s="10"/>
      <c r="AD105" s="10"/>
      <c r="AE105" s="10"/>
      <c r="AF105" s="10"/>
    </row>
    <row r="106" spans="1:32" ht="14.25" x14ac:dyDescent="0.2">
      <c r="A106" s="277">
        <v>44405</v>
      </c>
      <c r="B106" s="16">
        <v>1.6399999999999998E-2</v>
      </c>
      <c r="C106" s="176"/>
      <c r="D106" s="16">
        <v>2.0000000000000001E-4</v>
      </c>
      <c r="E106" s="176"/>
      <c r="G106" s="16">
        <f t="shared" si="17"/>
        <v>2.7399999999999997E-2</v>
      </c>
      <c r="H106" s="16">
        <f t="shared" si="18"/>
        <v>2.7399999999999997E-2</v>
      </c>
      <c r="I106" s="16">
        <f t="shared" si="19"/>
        <v>2.7399999999999997E-2</v>
      </c>
      <c r="J106" s="16">
        <f t="shared" si="20"/>
        <v>3.2000000000000002E-3</v>
      </c>
      <c r="K106" s="16"/>
      <c r="L106" s="16"/>
      <c r="M106" s="16"/>
      <c r="N106" s="16"/>
      <c r="O106" s="147"/>
      <c r="P106" s="10"/>
      <c r="Q106" s="10"/>
      <c r="R106" s="10"/>
      <c r="S106" s="10"/>
      <c r="T106" s="10"/>
      <c r="U106" s="10"/>
      <c r="V106" s="269"/>
      <c r="W106" s="269"/>
      <c r="X106" s="269"/>
      <c r="Y106" s="269"/>
      <c r="Z106" s="269"/>
      <c r="AA106" s="269"/>
      <c r="AB106" s="10"/>
      <c r="AC106" s="10"/>
      <c r="AD106" s="10"/>
      <c r="AE106" s="10"/>
      <c r="AF106" s="10"/>
    </row>
    <row r="107" spans="1:32" ht="14.25" x14ac:dyDescent="0.2">
      <c r="A107" s="277">
        <v>44433</v>
      </c>
      <c r="B107" s="16">
        <v>1.7299999999999999E-2</v>
      </c>
      <c r="C107" s="176"/>
      <c r="D107" s="16">
        <v>1.5E-3</v>
      </c>
      <c r="E107" s="176"/>
      <c r="G107" s="16">
        <f t="shared" si="17"/>
        <v>2.8299999999999999E-2</v>
      </c>
      <c r="H107" s="16">
        <f t="shared" si="18"/>
        <v>2.8299999999999999E-2</v>
      </c>
      <c r="I107" s="16">
        <f t="shared" si="19"/>
        <v>2.8299999999999999E-2</v>
      </c>
      <c r="J107" s="16">
        <f t="shared" si="20"/>
        <v>4.5000000000000005E-3</v>
      </c>
      <c r="K107" s="16"/>
      <c r="L107" s="16"/>
      <c r="M107" s="16"/>
      <c r="N107" s="16"/>
      <c r="O107" s="147"/>
      <c r="P107" s="10"/>
      <c r="Q107" s="10"/>
      <c r="R107" s="10"/>
      <c r="S107" s="10"/>
      <c r="T107" s="10"/>
      <c r="U107" s="10"/>
      <c r="V107" s="269"/>
      <c r="W107" s="269"/>
      <c r="X107" s="269"/>
      <c r="Y107" s="269"/>
      <c r="Z107" s="269"/>
      <c r="AA107" s="269"/>
      <c r="AB107" s="10"/>
      <c r="AC107" s="10"/>
      <c r="AD107" s="10"/>
      <c r="AE107" s="10"/>
      <c r="AF107" s="10"/>
    </row>
    <row r="108" spans="1:32" ht="14.25" x14ac:dyDescent="0.2">
      <c r="A108" s="277">
        <v>44468</v>
      </c>
      <c r="B108" s="16">
        <v>1.9199999999999998E-2</v>
      </c>
      <c r="C108" s="176"/>
      <c r="D108" s="16">
        <v>2.5000000000000001E-3</v>
      </c>
      <c r="E108" s="176"/>
      <c r="G108" s="16">
        <f t="shared" si="17"/>
        <v>3.0199999999999998E-2</v>
      </c>
      <c r="H108" s="16">
        <f t="shared" si="18"/>
        <v>3.0199999999999998E-2</v>
      </c>
      <c r="I108" s="16">
        <f t="shared" si="19"/>
        <v>3.0199999999999998E-2</v>
      </c>
      <c r="J108" s="16">
        <f t="shared" si="20"/>
        <v>5.4999999999999997E-3</v>
      </c>
      <c r="K108" s="16"/>
      <c r="L108" s="16"/>
      <c r="M108" s="16"/>
      <c r="N108" s="16"/>
      <c r="O108" s="147"/>
      <c r="P108" s="10"/>
      <c r="Q108" s="10"/>
      <c r="R108" s="10"/>
      <c r="S108" s="10"/>
      <c r="T108" s="10"/>
      <c r="U108" s="10"/>
      <c r="V108" s="269"/>
      <c r="W108" s="269"/>
      <c r="X108" s="269"/>
      <c r="Y108" s="269"/>
      <c r="Z108" s="269"/>
      <c r="AA108" s="269"/>
      <c r="AB108" s="10"/>
      <c r="AC108" s="10"/>
      <c r="AD108" s="10"/>
      <c r="AE108" s="10"/>
      <c r="AF108" s="10"/>
    </row>
    <row r="109" spans="1:32" ht="14.25" x14ac:dyDescent="0.2">
      <c r="A109" s="277">
        <v>44496</v>
      </c>
      <c r="B109" s="16">
        <v>1.8799999999999997E-2</v>
      </c>
      <c r="C109" s="176"/>
      <c r="D109" s="16">
        <v>8.9999999999999998E-4</v>
      </c>
      <c r="E109" s="176"/>
      <c r="G109" s="16">
        <f t="shared" si="17"/>
        <v>2.9799999999999997E-2</v>
      </c>
      <c r="H109" s="16">
        <f t="shared" si="18"/>
        <v>2.9799999999999997E-2</v>
      </c>
      <c r="I109" s="16">
        <f t="shared" si="19"/>
        <v>2.9799999999999997E-2</v>
      </c>
      <c r="J109" s="16">
        <f t="shared" si="20"/>
        <v>3.8999999999999998E-3</v>
      </c>
      <c r="K109" s="16"/>
      <c r="L109" s="16"/>
      <c r="M109" s="16"/>
      <c r="N109" s="16"/>
      <c r="O109" s="147"/>
      <c r="P109" s="10"/>
      <c r="Q109" s="10"/>
      <c r="R109" s="10"/>
      <c r="S109" s="10"/>
      <c r="T109" s="10"/>
      <c r="U109" s="10"/>
      <c r="V109" s="269"/>
      <c r="W109" s="269"/>
      <c r="X109" s="269"/>
      <c r="Y109" s="269"/>
      <c r="Z109" s="269"/>
      <c r="AA109" s="269"/>
      <c r="AB109" s="10"/>
      <c r="AC109" s="10"/>
      <c r="AD109" s="10"/>
      <c r="AE109" s="10"/>
      <c r="AF109" s="10"/>
    </row>
    <row r="110" spans="1:32" ht="14.25" x14ac:dyDescent="0.2">
      <c r="A110" s="277">
        <v>44524</v>
      </c>
      <c r="B110" s="16">
        <v>2.0299999999999999E-2</v>
      </c>
      <c r="C110" s="176"/>
      <c r="D110" s="16">
        <v>1.5E-3</v>
      </c>
      <c r="E110" s="176"/>
      <c r="G110" s="16">
        <f t="shared" si="17"/>
        <v>3.1299999999999994E-2</v>
      </c>
      <c r="H110" s="16">
        <f t="shared" si="18"/>
        <v>3.1299999999999994E-2</v>
      </c>
      <c r="I110" s="16">
        <f t="shared" si="19"/>
        <v>3.1299999999999994E-2</v>
      </c>
      <c r="J110" s="16">
        <f t="shared" si="20"/>
        <v>4.5000000000000005E-3</v>
      </c>
      <c r="K110" s="16"/>
      <c r="L110" s="16"/>
      <c r="M110" s="16"/>
      <c r="N110" s="16"/>
      <c r="O110" s="147"/>
      <c r="P110" s="10"/>
      <c r="Q110" s="10"/>
      <c r="R110" s="10"/>
      <c r="S110" s="10"/>
      <c r="T110" s="10"/>
      <c r="U110" s="10"/>
      <c r="V110" s="269"/>
      <c r="W110" s="269"/>
      <c r="X110" s="269"/>
      <c r="Y110" s="269"/>
      <c r="Z110" s="269"/>
      <c r="AA110" s="269"/>
      <c r="AB110" s="10"/>
      <c r="AC110" s="10"/>
      <c r="AD110" s="10"/>
      <c r="AE110" s="10"/>
      <c r="AF110" s="10"/>
    </row>
    <row r="111" spans="1:32" ht="14.25" x14ac:dyDescent="0.2">
      <c r="A111" s="277">
        <v>44559</v>
      </c>
      <c r="B111" s="16">
        <v>1.7500000000000002E-2</v>
      </c>
      <c r="C111" s="176"/>
      <c r="D111" s="16">
        <v>-4.0000000000000002E-4</v>
      </c>
      <c r="E111" s="176"/>
      <c r="G111" s="16">
        <f t="shared" si="17"/>
        <v>2.8500000000000001E-2</v>
      </c>
      <c r="H111" s="16">
        <f t="shared" si="18"/>
        <v>2.8500000000000001E-2</v>
      </c>
      <c r="I111" s="16">
        <f t="shared" si="19"/>
        <v>2.8500000000000001E-2</v>
      </c>
      <c r="J111" s="16">
        <f t="shared" si="20"/>
        <v>2.5999999999999999E-3</v>
      </c>
      <c r="K111" s="16"/>
      <c r="L111" s="16"/>
      <c r="M111" s="16"/>
      <c r="N111" s="16"/>
      <c r="O111" s="147"/>
      <c r="P111" s="10"/>
      <c r="Q111" s="10"/>
      <c r="R111" s="10"/>
      <c r="S111" s="10"/>
      <c r="T111" s="10"/>
      <c r="U111" s="10"/>
      <c r="V111" s="269"/>
      <c r="W111" s="269"/>
      <c r="X111" s="269"/>
      <c r="Y111" s="269"/>
      <c r="Z111" s="269"/>
      <c r="AA111" s="269"/>
      <c r="AB111" s="10"/>
      <c r="AC111" s="10"/>
      <c r="AD111" s="10"/>
      <c r="AE111" s="10"/>
      <c r="AF111" s="10"/>
    </row>
    <row r="112" spans="1:32" ht="15" x14ac:dyDescent="0.25">
      <c r="A112" s="175">
        <v>44561</v>
      </c>
      <c r="B112" s="16">
        <v>1.66E-2</v>
      </c>
      <c r="C112" s="177" t="s">
        <v>33</v>
      </c>
      <c r="D112" s="16">
        <v>-1.4000000000000002E-3</v>
      </c>
      <c r="E112" s="177" t="s">
        <v>34</v>
      </c>
      <c r="G112" s="16">
        <f t="shared" si="17"/>
        <v>2.76E-2</v>
      </c>
      <c r="H112" s="16">
        <f t="shared" si="18"/>
        <v>2.76E-2</v>
      </c>
      <c r="I112" s="16">
        <f t="shared" si="19"/>
        <v>2.76E-2</v>
      </c>
      <c r="J112" s="16">
        <f t="shared" si="20"/>
        <v>1.5999999999999999E-3</v>
      </c>
      <c r="K112" s="16"/>
      <c r="L112" s="16"/>
      <c r="M112" s="16"/>
      <c r="N112" s="16"/>
      <c r="O112" s="147"/>
      <c r="P112" s="10"/>
      <c r="Q112" s="10"/>
      <c r="R112" s="10"/>
      <c r="S112" s="10"/>
      <c r="T112" s="10"/>
      <c r="U112" s="10"/>
      <c r="V112" s="269"/>
      <c r="W112" s="269"/>
      <c r="X112" s="269"/>
      <c r="Y112" s="269"/>
      <c r="Z112" s="269"/>
      <c r="AA112" s="269"/>
      <c r="AB112" s="10"/>
      <c r="AC112" s="10"/>
      <c r="AD112" s="10"/>
      <c r="AE112" s="10"/>
      <c r="AF112" s="10"/>
    </row>
    <row r="113" spans="1:32" ht="14.25" x14ac:dyDescent="0.2">
      <c r="A113" s="277">
        <v>44587</v>
      </c>
      <c r="B113" s="16">
        <v>2.07E-2</v>
      </c>
      <c r="C113" s="176"/>
      <c r="D113" s="16">
        <v>3.3E-3</v>
      </c>
      <c r="E113" s="176"/>
      <c r="G113" s="16">
        <f t="shared" si="17"/>
        <v>3.1699999999999999E-2</v>
      </c>
      <c r="H113" s="16">
        <f t="shared" si="18"/>
        <v>3.1699999999999999E-2</v>
      </c>
      <c r="I113" s="16">
        <f t="shared" si="19"/>
        <v>3.1699999999999999E-2</v>
      </c>
      <c r="J113" s="16">
        <f t="shared" si="20"/>
        <v>6.3E-3</v>
      </c>
      <c r="K113" s="16"/>
      <c r="L113" s="16"/>
      <c r="M113" s="16"/>
      <c r="N113" s="16"/>
      <c r="O113" s="147"/>
      <c r="P113" s="10"/>
      <c r="Q113" s="10"/>
      <c r="R113" s="10"/>
      <c r="S113" s="10"/>
      <c r="T113" s="10"/>
      <c r="U113" s="10"/>
      <c r="V113" s="269"/>
      <c r="W113" s="269"/>
      <c r="X113" s="269"/>
      <c r="Y113" s="269"/>
      <c r="Z113" s="269"/>
      <c r="AA113" s="269"/>
      <c r="AB113" s="10"/>
      <c r="AC113" s="10"/>
      <c r="AD113" s="10"/>
      <c r="AE113" s="10"/>
      <c r="AF113" s="10"/>
    </row>
    <row r="114" spans="1:32" ht="14.25" x14ac:dyDescent="0.2">
      <c r="A114" s="277">
        <v>44615</v>
      </c>
      <c r="B114" s="16">
        <v>2.2400000000000003E-2</v>
      </c>
      <c r="C114" s="176"/>
      <c r="D114" s="16">
        <v>5.6000000000000008E-3</v>
      </c>
      <c r="E114" s="176"/>
      <c r="G114" s="16">
        <f t="shared" si="17"/>
        <v>3.3399999999999999E-2</v>
      </c>
      <c r="H114" s="16">
        <f t="shared" si="18"/>
        <v>3.3399999999999999E-2</v>
      </c>
      <c r="I114" s="16">
        <f t="shared" si="19"/>
        <v>3.3399999999999999E-2</v>
      </c>
      <c r="J114" s="16">
        <f t="shared" si="20"/>
        <v>8.6E-3</v>
      </c>
      <c r="K114" s="16"/>
      <c r="L114" s="16"/>
      <c r="M114" s="16"/>
      <c r="N114" s="16"/>
      <c r="O114" s="147"/>
      <c r="P114" s="10"/>
      <c r="Q114" s="10"/>
      <c r="R114" s="10"/>
      <c r="S114" s="10"/>
      <c r="T114" s="10"/>
      <c r="U114" s="10"/>
      <c r="V114" s="269"/>
      <c r="W114" s="269"/>
      <c r="X114" s="269"/>
      <c r="Y114" s="269"/>
      <c r="Z114" s="269"/>
      <c r="AA114" s="269"/>
      <c r="AB114" s="10"/>
      <c r="AC114" s="10"/>
      <c r="AD114" s="10"/>
      <c r="AE114" s="10"/>
      <c r="AF114" s="10"/>
    </row>
    <row r="115" spans="1:32" ht="14.25" x14ac:dyDescent="0.2">
      <c r="A115" s="277">
        <v>44650</v>
      </c>
      <c r="B115" s="16">
        <v>2.4500000000000001E-2</v>
      </c>
      <c r="C115" s="176"/>
      <c r="D115" s="16">
        <v>5.7999999999999996E-3</v>
      </c>
      <c r="E115" s="176"/>
      <c r="G115" s="16">
        <f t="shared" si="17"/>
        <v>3.5500000000000004E-2</v>
      </c>
      <c r="H115" s="16">
        <f t="shared" si="18"/>
        <v>3.5500000000000004E-2</v>
      </c>
      <c r="I115" s="16">
        <f t="shared" si="19"/>
        <v>3.5500000000000004E-2</v>
      </c>
      <c r="J115" s="16">
        <f t="shared" si="20"/>
        <v>8.7999999999999988E-3</v>
      </c>
      <c r="K115" s="16"/>
      <c r="L115" s="16"/>
      <c r="M115" s="16"/>
      <c r="N115" s="16"/>
      <c r="O115" s="147"/>
      <c r="P115" s="10"/>
      <c r="Q115" s="10"/>
      <c r="R115" s="10"/>
      <c r="S115" s="10"/>
      <c r="T115" s="10"/>
      <c r="U115" s="10"/>
      <c r="V115" s="269"/>
      <c r="W115" s="269"/>
      <c r="X115" s="269"/>
      <c r="Y115" s="269"/>
      <c r="Z115" s="269"/>
      <c r="AA115" s="269"/>
      <c r="AB115" s="10"/>
      <c r="AC115" s="10"/>
      <c r="AD115" s="10"/>
      <c r="AE115" s="10"/>
      <c r="AF115" s="10"/>
    </row>
    <row r="116" spans="1:32" ht="14.25" x14ac:dyDescent="0.2">
      <c r="A116" s="277">
        <v>44678</v>
      </c>
      <c r="B116" s="16">
        <v>2.8199999999999999E-2</v>
      </c>
      <c r="C116" s="176"/>
      <c r="D116" s="16">
        <v>9.1000000000000004E-3</v>
      </c>
      <c r="E116" s="176"/>
      <c r="G116" s="16">
        <f t="shared" si="17"/>
        <v>3.9199999999999999E-2</v>
      </c>
      <c r="H116" s="16">
        <f t="shared" si="18"/>
        <v>3.9199999999999999E-2</v>
      </c>
      <c r="I116" s="16">
        <f t="shared" si="19"/>
        <v>3.9199999999999999E-2</v>
      </c>
      <c r="J116" s="16">
        <f t="shared" si="20"/>
        <v>1.21E-2</v>
      </c>
      <c r="K116" s="16"/>
      <c r="L116" s="16"/>
      <c r="M116" s="16"/>
      <c r="N116" s="16"/>
      <c r="O116" s="147"/>
      <c r="P116" s="10"/>
      <c r="Q116" s="10"/>
      <c r="R116" s="10"/>
      <c r="S116" s="10"/>
      <c r="T116" s="10"/>
      <c r="U116" s="10"/>
      <c r="V116" s="269"/>
      <c r="W116" s="269"/>
      <c r="X116" s="269"/>
      <c r="Y116" s="269"/>
      <c r="Z116" s="269"/>
      <c r="AA116" s="269"/>
      <c r="AB116" s="10"/>
      <c r="AC116" s="10"/>
      <c r="AD116" s="10"/>
      <c r="AE116" s="10"/>
      <c r="AF116" s="10"/>
    </row>
    <row r="117" spans="1:32" ht="14.25" x14ac:dyDescent="0.2">
      <c r="A117" s="277">
        <v>44706</v>
      </c>
      <c r="B117" s="16">
        <v>2.7999999999999997E-2</v>
      </c>
      <c r="C117" s="176"/>
      <c r="D117" s="16">
        <v>1.0500000000000001E-2</v>
      </c>
      <c r="E117" s="176"/>
      <c r="G117" s="16">
        <f t="shared" si="17"/>
        <v>3.8999999999999993E-2</v>
      </c>
      <c r="H117" s="16">
        <f t="shared" si="18"/>
        <v>3.8999999999999993E-2</v>
      </c>
      <c r="I117" s="16">
        <f t="shared" si="19"/>
        <v>3.8999999999999993E-2</v>
      </c>
      <c r="J117" s="16">
        <f t="shared" si="20"/>
        <v>1.3500000000000002E-2</v>
      </c>
      <c r="K117" s="16"/>
      <c r="L117" s="16"/>
      <c r="M117" s="16"/>
      <c r="N117" s="16"/>
      <c r="O117" s="147"/>
      <c r="P117" s="10"/>
      <c r="Q117" s="10"/>
      <c r="R117" s="10"/>
      <c r="S117" s="10"/>
      <c r="T117" s="10"/>
      <c r="U117" s="10"/>
      <c r="V117" s="269"/>
      <c r="W117" s="269"/>
      <c r="X117" s="269"/>
      <c r="Y117" s="269"/>
      <c r="Z117" s="269"/>
      <c r="AA117" s="269"/>
      <c r="AB117" s="10"/>
      <c r="AC117" s="10"/>
      <c r="AD117" s="10"/>
      <c r="AE117" s="10"/>
      <c r="AF117" s="10"/>
    </row>
    <row r="118" spans="1:32" ht="14.25" x14ac:dyDescent="0.2">
      <c r="A118" s="277">
        <v>44741</v>
      </c>
      <c r="B118" s="16">
        <v>3.2400000000000005E-2</v>
      </c>
      <c r="C118" s="176"/>
      <c r="D118" s="16">
        <v>1.41E-2</v>
      </c>
      <c r="E118" s="176"/>
      <c r="G118" s="16">
        <f t="shared" ref="G118:G149" si="21">B118+$G$21</f>
        <v>4.3400000000000008E-2</v>
      </c>
      <c r="H118" s="16">
        <f t="shared" ref="H118:H149" si="22">B118+$H$21</f>
        <v>4.3400000000000008E-2</v>
      </c>
      <c r="I118" s="16">
        <f t="shared" ref="I118:I149" si="23">B118+$I$21</f>
        <v>4.3400000000000008E-2</v>
      </c>
      <c r="J118" s="16">
        <f t="shared" ref="J118:J149" si="24">D118+$J$21</f>
        <v>1.7100000000000001E-2</v>
      </c>
      <c r="K118" s="16"/>
      <c r="L118" s="16"/>
      <c r="M118" s="16"/>
      <c r="N118" s="16"/>
      <c r="O118" s="147"/>
      <c r="P118" s="10"/>
      <c r="Q118" s="10"/>
      <c r="R118" s="10"/>
      <c r="S118" s="10"/>
      <c r="T118" s="10"/>
      <c r="U118" s="10"/>
      <c r="V118" s="269"/>
      <c r="W118" s="269"/>
      <c r="X118" s="269"/>
      <c r="Y118" s="269"/>
      <c r="Z118" s="269"/>
      <c r="AA118" s="269"/>
      <c r="AB118" s="10"/>
      <c r="AC118" s="10"/>
      <c r="AD118" s="10"/>
      <c r="AE118" s="10"/>
      <c r="AF118" s="10"/>
    </row>
    <row r="119" spans="1:32" ht="14.25" x14ac:dyDescent="0.2">
      <c r="A119" s="277">
        <v>44769</v>
      </c>
      <c r="B119" s="16">
        <v>2.8500000000000001E-2</v>
      </c>
      <c r="C119" s="176"/>
      <c r="D119" s="16">
        <v>1.0500000000000001E-2</v>
      </c>
      <c r="E119" s="176"/>
      <c r="G119" s="16">
        <f t="shared" si="21"/>
        <v>3.95E-2</v>
      </c>
      <c r="H119" s="16">
        <f t="shared" si="22"/>
        <v>3.95E-2</v>
      </c>
      <c r="I119" s="16">
        <f t="shared" si="23"/>
        <v>3.95E-2</v>
      </c>
      <c r="J119" s="16">
        <f t="shared" si="24"/>
        <v>1.3500000000000002E-2</v>
      </c>
      <c r="K119" s="16"/>
      <c r="L119" s="16"/>
      <c r="M119" s="16"/>
      <c r="N119" s="16"/>
      <c r="O119" s="147"/>
      <c r="P119" s="10"/>
      <c r="Q119" s="10"/>
      <c r="R119" s="10"/>
      <c r="S119" s="10"/>
      <c r="T119" s="10"/>
      <c r="U119" s="10"/>
      <c r="V119" s="269"/>
      <c r="W119" s="269"/>
      <c r="X119" s="269"/>
      <c r="Y119" s="269"/>
      <c r="Z119" s="269"/>
      <c r="AA119" s="269"/>
      <c r="AB119" s="10"/>
      <c r="AC119" s="10"/>
      <c r="AD119" s="10"/>
      <c r="AE119" s="10"/>
      <c r="AF119" s="10"/>
    </row>
    <row r="120" spans="1:32" ht="14.25" x14ac:dyDescent="0.2">
      <c r="A120" s="277">
        <v>44804</v>
      </c>
      <c r="B120" s="16">
        <v>3.0600000000000002E-2</v>
      </c>
      <c r="C120" s="176"/>
      <c r="D120" s="16">
        <v>1.24E-2</v>
      </c>
      <c r="E120" s="176"/>
      <c r="G120" s="16">
        <f t="shared" si="21"/>
        <v>4.1599999999999998E-2</v>
      </c>
      <c r="H120" s="16">
        <f t="shared" si="22"/>
        <v>4.1599999999999998E-2</v>
      </c>
      <c r="I120" s="16">
        <f t="shared" si="23"/>
        <v>4.1599999999999998E-2</v>
      </c>
      <c r="J120" s="16">
        <f t="shared" si="24"/>
        <v>1.54E-2</v>
      </c>
      <c r="K120" s="16"/>
      <c r="L120" s="16"/>
      <c r="M120" s="16"/>
      <c r="N120" s="16"/>
      <c r="O120" s="147"/>
      <c r="P120" s="10"/>
      <c r="Q120" s="10"/>
      <c r="R120" s="10"/>
      <c r="S120" s="10"/>
      <c r="T120" s="10"/>
      <c r="U120" s="10"/>
      <c r="V120" s="269"/>
      <c r="W120" s="269"/>
      <c r="X120" s="269"/>
      <c r="Y120" s="269"/>
      <c r="Z120" s="269"/>
      <c r="AA120" s="269"/>
      <c r="AB120" s="10"/>
      <c r="AC120" s="10"/>
      <c r="AD120" s="10"/>
      <c r="AE120" s="10"/>
      <c r="AF120" s="10"/>
    </row>
    <row r="121" spans="1:32" ht="14.25" x14ac:dyDescent="0.2">
      <c r="A121" s="277">
        <v>44832</v>
      </c>
      <c r="B121" s="16">
        <v>3.0299999999999997E-2</v>
      </c>
      <c r="C121" s="176"/>
      <c r="D121" s="16">
        <v>1.26E-2</v>
      </c>
      <c r="E121" s="176"/>
      <c r="G121" s="16">
        <f t="shared" si="21"/>
        <v>4.1299999999999996E-2</v>
      </c>
      <c r="H121" s="16">
        <f t="shared" si="22"/>
        <v>4.1299999999999996E-2</v>
      </c>
      <c r="I121" s="16">
        <f t="shared" si="23"/>
        <v>4.1299999999999996E-2</v>
      </c>
      <c r="J121" s="16">
        <f t="shared" si="24"/>
        <v>1.5599999999999999E-2</v>
      </c>
      <c r="K121" s="16"/>
      <c r="L121" s="16"/>
      <c r="M121" s="16"/>
      <c r="N121" s="16"/>
      <c r="O121" s="147"/>
      <c r="P121" s="10"/>
      <c r="Q121" s="10"/>
      <c r="R121" s="10"/>
      <c r="S121" s="10"/>
      <c r="T121" s="10"/>
      <c r="U121" s="10"/>
      <c r="V121" s="269"/>
      <c r="W121" s="269"/>
      <c r="X121" s="269"/>
      <c r="Y121" s="269"/>
      <c r="Z121" s="269"/>
      <c r="AA121" s="269"/>
      <c r="AB121" s="10"/>
      <c r="AC121" s="10"/>
      <c r="AD121" s="10"/>
      <c r="AE121" s="10"/>
      <c r="AF121" s="10"/>
    </row>
    <row r="122" spans="1:32" ht="14.25" x14ac:dyDescent="0.2">
      <c r="A122" s="277">
        <v>44860</v>
      </c>
      <c r="B122" s="16">
        <v>3.4300000000000004E-2</v>
      </c>
      <c r="C122" s="176"/>
      <c r="D122" s="16">
        <v>1.3899999999999999E-2</v>
      </c>
      <c r="E122" s="176"/>
      <c r="G122" s="16">
        <f t="shared" si="21"/>
        <v>4.5300000000000007E-2</v>
      </c>
      <c r="H122" s="16">
        <f t="shared" si="22"/>
        <v>4.5300000000000007E-2</v>
      </c>
      <c r="I122" s="16">
        <f t="shared" si="23"/>
        <v>4.5300000000000007E-2</v>
      </c>
      <c r="J122" s="16">
        <f t="shared" si="24"/>
        <v>1.6899999999999998E-2</v>
      </c>
      <c r="K122" s="16"/>
      <c r="L122" s="16"/>
      <c r="M122" s="16"/>
      <c r="N122" s="16"/>
      <c r="O122" s="147"/>
      <c r="P122" s="10"/>
      <c r="Q122" s="10"/>
      <c r="R122" s="10"/>
      <c r="S122" s="10"/>
      <c r="T122" s="10"/>
      <c r="U122" s="10"/>
      <c r="V122" s="269"/>
      <c r="W122" s="269"/>
      <c r="X122" s="269"/>
      <c r="Y122" s="269"/>
      <c r="Z122" s="269"/>
      <c r="AA122" s="269"/>
      <c r="AB122" s="10"/>
      <c r="AC122" s="10"/>
      <c r="AD122" s="10"/>
      <c r="AE122" s="10"/>
      <c r="AF122" s="10"/>
    </row>
    <row r="123" spans="1:32" ht="14.25" x14ac:dyDescent="0.2">
      <c r="A123" s="277">
        <v>44895</v>
      </c>
      <c r="B123" s="16">
        <v>3.0200000000000001E-2</v>
      </c>
      <c r="C123" s="176"/>
      <c r="D123" s="16">
        <v>1.1399999999999999E-2</v>
      </c>
      <c r="E123" s="176"/>
      <c r="G123" s="16">
        <f t="shared" si="21"/>
        <v>4.1200000000000001E-2</v>
      </c>
      <c r="H123" s="16">
        <f t="shared" si="22"/>
        <v>4.1200000000000001E-2</v>
      </c>
      <c r="I123" s="16">
        <f t="shared" si="23"/>
        <v>4.1200000000000001E-2</v>
      </c>
      <c r="J123" s="16">
        <f t="shared" si="24"/>
        <v>1.44E-2</v>
      </c>
      <c r="K123" s="16"/>
      <c r="L123" s="16"/>
      <c r="M123" s="16"/>
      <c r="N123" s="16"/>
      <c r="O123" s="147"/>
      <c r="P123" s="10"/>
      <c r="Q123" s="10"/>
      <c r="R123" s="10"/>
      <c r="S123" s="10"/>
      <c r="T123" s="10"/>
      <c r="U123" s="10"/>
      <c r="V123" s="269"/>
      <c r="W123" s="269"/>
      <c r="X123" s="269"/>
      <c r="Y123" s="269"/>
      <c r="Z123" s="269"/>
      <c r="AA123" s="269"/>
      <c r="AB123" s="10"/>
      <c r="AC123" s="10"/>
      <c r="AD123" s="10"/>
      <c r="AE123" s="10"/>
      <c r="AF123" s="10"/>
    </row>
    <row r="124" spans="1:32" ht="14.25" x14ac:dyDescent="0.2">
      <c r="A124" s="277">
        <v>44923</v>
      </c>
      <c r="B124" s="16">
        <v>3.3099999999999997E-2</v>
      </c>
      <c r="C124" s="176"/>
      <c r="D124" s="16">
        <v>1.2199999999999999E-2</v>
      </c>
      <c r="E124" s="176"/>
      <c r="G124" s="16">
        <f t="shared" si="21"/>
        <v>4.41E-2</v>
      </c>
      <c r="H124" s="16">
        <f t="shared" si="22"/>
        <v>4.41E-2</v>
      </c>
      <c r="I124" s="16">
        <f t="shared" si="23"/>
        <v>4.41E-2</v>
      </c>
      <c r="J124" s="16">
        <f t="shared" si="24"/>
        <v>1.5199999999999998E-2</v>
      </c>
      <c r="K124" s="16"/>
      <c r="L124" s="16"/>
      <c r="M124" s="16"/>
      <c r="N124" s="16"/>
      <c r="O124" s="147"/>
      <c r="P124" s="10"/>
      <c r="Q124" s="10"/>
      <c r="R124" s="10"/>
      <c r="S124" s="10"/>
      <c r="T124" s="10"/>
      <c r="U124" s="10"/>
      <c r="V124" s="269"/>
      <c r="W124" s="269"/>
      <c r="X124" s="269"/>
      <c r="Y124" s="269"/>
      <c r="Z124" s="269"/>
      <c r="AA124" s="269"/>
      <c r="AB124" s="10"/>
      <c r="AC124" s="10"/>
      <c r="AD124" s="10"/>
      <c r="AE124" s="10"/>
      <c r="AF124" s="10"/>
    </row>
    <row r="125" spans="1:32" ht="15" x14ac:dyDescent="0.25">
      <c r="A125" s="175">
        <v>44926</v>
      </c>
      <c r="B125" s="16">
        <v>3.3099999999999997E-2</v>
      </c>
      <c r="C125" s="177" t="s">
        <v>33</v>
      </c>
      <c r="D125" s="16">
        <v>1.1899999999999999E-2</v>
      </c>
      <c r="E125" s="177" t="s">
        <v>34</v>
      </c>
      <c r="G125" s="16">
        <f t="shared" si="21"/>
        <v>4.41E-2</v>
      </c>
      <c r="H125" s="16">
        <f t="shared" si="22"/>
        <v>4.41E-2</v>
      </c>
      <c r="I125" s="16">
        <f t="shared" si="23"/>
        <v>4.41E-2</v>
      </c>
      <c r="J125" s="16">
        <f t="shared" si="24"/>
        <v>1.49E-2</v>
      </c>
      <c r="K125" s="16"/>
      <c r="L125" s="16"/>
      <c r="M125" s="16"/>
      <c r="N125" s="16"/>
      <c r="O125" s="147"/>
      <c r="P125" s="10"/>
      <c r="Q125" s="10"/>
      <c r="R125" s="10"/>
      <c r="S125" s="10"/>
      <c r="T125" s="10"/>
      <c r="U125" s="10"/>
      <c r="V125" s="269"/>
      <c r="W125" s="269"/>
      <c r="X125" s="269"/>
      <c r="Y125" s="269"/>
      <c r="Z125" s="269"/>
      <c r="AA125" s="269"/>
      <c r="AB125" s="10"/>
      <c r="AC125" s="10"/>
      <c r="AD125" s="10"/>
      <c r="AE125" s="10"/>
      <c r="AF125" s="10"/>
    </row>
    <row r="126" spans="1:32" ht="14.25" x14ac:dyDescent="0.2">
      <c r="A126" s="277">
        <v>44951</v>
      </c>
      <c r="B126" s="16">
        <v>2.92E-2</v>
      </c>
      <c r="C126" s="176"/>
      <c r="D126" s="16">
        <v>1.0800000000000001E-2</v>
      </c>
      <c r="E126" s="176"/>
      <c r="G126" s="16">
        <f t="shared" si="21"/>
        <v>4.02E-2</v>
      </c>
      <c r="H126" s="16">
        <f t="shared" si="22"/>
        <v>4.02E-2</v>
      </c>
      <c r="I126" s="16">
        <f t="shared" si="23"/>
        <v>4.02E-2</v>
      </c>
      <c r="J126" s="16">
        <f t="shared" si="24"/>
        <v>1.38E-2</v>
      </c>
      <c r="K126" s="16"/>
      <c r="L126" s="16"/>
      <c r="M126" s="16"/>
      <c r="N126" s="16"/>
      <c r="O126" s="147"/>
      <c r="P126" s="10"/>
      <c r="Q126" s="10"/>
      <c r="R126" s="10"/>
      <c r="S126" s="10"/>
      <c r="T126" s="10"/>
      <c r="U126" s="10"/>
      <c r="V126" s="269"/>
      <c r="W126" s="269"/>
      <c r="X126" s="269"/>
      <c r="Y126" s="269"/>
      <c r="Z126" s="269"/>
      <c r="AA126" s="269"/>
      <c r="AB126" s="10"/>
      <c r="AC126" s="10"/>
      <c r="AD126" s="10"/>
      <c r="AE126" s="10"/>
      <c r="AF126" s="10"/>
    </row>
    <row r="127" spans="1:32" ht="14.25" x14ac:dyDescent="0.2">
      <c r="A127" s="277">
        <v>44979</v>
      </c>
      <c r="B127" s="16">
        <v>3.3399999999999999E-2</v>
      </c>
      <c r="C127" s="176"/>
      <c r="D127" s="16">
        <v>1.3500000000000002E-2</v>
      </c>
      <c r="E127" s="176"/>
      <c r="G127" s="16">
        <f t="shared" si="21"/>
        <v>4.4399999999999995E-2</v>
      </c>
      <c r="H127" s="16">
        <f t="shared" si="22"/>
        <v>4.4399999999999995E-2</v>
      </c>
      <c r="I127" s="16">
        <f t="shared" si="23"/>
        <v>4.4399999999999995E-2</v>
      </c>
      <c r="J127" s="16">
        <f t="shared" si="24"/>
        <v>1.6500000000000001E-2</v>
      </c>
      <c r="K127" s="16"/>
      <c r="L127" s="16"/>
      <c r="M127" s="16"/>
      <c r="N127" s="16"/>
      <c r="O127" s="147"/>
      <c r="P127" s="10"/>
      <c r="Q127" s="10"/>
      <c r="R127" s="10"/>
      <c r="S127" s="10"/>
      <c r="T127" s="10"/>
      <c r="U127" s="10"/>
      <c r="V127" s="269"/>
      <c r="W127" s="269"/>
      <c r="X127" s="269"/>
      <c r="Y127" s="269"/>
      <c r="Z127" s="269"/>
      <c r="AA127" s="269"/>
      <c r="AB127" s="10"/>
      <c r="AC127" s="10"/>
      <c r="AD127" s="10"/>
      <c r="AE127" s="10"/>
      <c r="AF127" s="10"/>
    </row>
    <row r="128" spans="1:32" ht="14.25" x14ac:dyDescent="0.2">
      <c r="A128" s="277">
        <v>45014</v>
      </c>
      <c r="B128" s="16">
        <v>3.0600000000000002E-2</v>
      </c>
      <c r="C128" s="176"/>
      <c r="D128" s="16">
        <v>1.34E-2</v>
      </c>
      <c r="E128" s="176"/>
      <c r="G128" s="16">
        <f t="shared" si="21"/>
        <v>4.1599999999999998E-2</v>
      </c>
      <c r="H128" s="16">
        <f t="shared" si="22"/>
        <v>4.1599999999999998E-2</v>
      </c>
      <c r="I128" s="16">
        <f t="shared" si="23"/>
        <v>4.1599999999999998E-2</v>
      </c>
      <c r="J128" s="16">
        <f t="shared" si="24"/>
        <v>1.6400000000000001E-2</v>
      </c>
      <c r="K128" s="16"/>
      <c r="L128" s="16"/>
      <c r="M128" s="16"/>
      <c r="N128" s="16"/>
      <c r="O128" s="147"/>
      <c r="P128" s="10"/>
      <c r="Q128" s="10"/>
      <c r="R128" s="10"/>
      <c r="S128" s="10"/>
      <c r="T128" s="10"/>
      <c r="U128" s="10"/>
      <c r="V128" s="269"/>
      <c r="W128" s="269"/>
      <c r="X128" s="269"/>
      <c r="Y128" s="269"/>
      <c r="Z128" s="269"/>
      <c r="AA128" s="269"/>
      <c r="AB128" s="10"/>
      <c r="AC128" s="10"/>
      <c r="AD128" s="10"/>
      <c r="AE128" s="10"/>
      <c r="AF128" s="10"/>
    </row>
    <row r="129" spans="1:32" ht="14.25" x14ac:dyDescent="0.2">
      <c r="A129" s="277">
        <v>45042</v>
      </c>
      <c r="B129" s="16">
        <v>2.98E-2</v>
      </c>
      <c r="C129" s="176"/>
      <c r="D129" s="16">
        <v>1.3100000000000001E-2</v>
      </c>
      <c r="E129" s="176"/>
      <c r="G129" s="16">
        <f t="shared" si="21"/>
        <v>4.0800000000000003E-2</v>
      </c>
      <c r="H129" s="16">
        <f t="shared" si="22"/>
        <v>4.0800000000000003E-2</v>
      </c>
      <c r="I129" s="16">
        <f t="shared" si="23"/>
        <v>4.0800000000000003E-2</v>
      </c>
      <c r="J129" s="16">
        <f t="shared" si="24"/>
        <v>1.61E-2</v>
      </c>
      <c r="K129" s="16"/>
      <c r="L129" s="16"/>
      <c r="M129" s="16"/>
      <c r="N129" s="16"/>
      <c r="O129" s="147"/>
      <c r="P129" s="10"/>
      <c r="Q129" s="10"/>
      <c r="R129" s="10"/>
      <c r="S129" s="10"/>
      <c r="T129" s="10"/>
      <c r="U129" s="10"/>
      <c r="V129" s="269"/>
      <c r="W129" s="269"/>
      <c r="X129" s="269"/>
      <c r="Y129" s="269"/>
      <c r="Z129" s="269"/>
      <c r="AA129" s="269"/>
      <c r="AB129" s="10"/>
      <c r="AC129" s="10"/>
      <c r="AD129" s="10"/>
      <c r="AE129" s="10"/>
      <c r="AF129" s="10"/>
    </row>
    <row r="130" spans="1:32" ht="14.25" x14ac:dyDescent="0.2">
      <c r="A130" s="277">
        <v>45077</v>
      </c>
      <c r="B130" s="16">
        <v>3.1800000000000002E-2</v>
      </c>
      <c r="C130" s="176"/>
      <c r="D130" s="16">
        <v>1.37E-2</v>
      </c>
      <c r="E130" s="176"/>
      <c r="G130" s="16">
        <f t="shared" si="21"/>
        <v>4.2800000000000005E-2</v>
      </c>
      <c r="H130" s="16">
        <f t="shared" si="22"/>
        <v>4.2800000000000005E-2</v>
      </c>
      <c r="I130" s="16">
        <f t="shared" si="23"/>
        <v>4.2800000000000005E-2</v>
      </c>
      <c r="J130" s="16">
        <f t="shared" si="24"/>
        <v>1.67E-2</v>
      </c>
      <c r="K130" s="16"/>
      <c r="L130" s="16"/>
      <c r="M130" s="16"/>
      <c r="N130" s="16"/>
      <c r="O130" s="147"/>
      <c r="P130" s="10"/>
      <c r="Q130" s="10"/>
      <c r="R130" s="10"/>
      <c r="S130" s="10"/>
      <c r="T130" s="10"/>
      <c r="U130" s="10"/>
      <c r="V130" s="269"/>
      <c r="W130" s="269"/>
      <c r="X130" s="269"/>
      <c r="Y130" s="269"/>
      <c r="Z130" s="269"/>
      <c r="AA130" s="269"/>
      <c r="AB130" s="10"/>
      <c r="AC130" s="10"/>
      <c r="AD130" s="10"/>
      <c r="AE130" s="10"/>
      <c r="AF130" s="10"/>
    </row>
    <row r="131" spans="1:32" ht="14.25" x14ac:dyDescent="0.2">
      <c r="A131" s="277">
        <v>45105</v>
      </c>
      <c r="B131" s="16">
        <v>3.15E-2</v>
      </c>
      <c r="C131" s="176"/>
      <c r="D131" s="16">
        <v>1.3899999999999999E-2</v>
      </c>
      <c r="E131" s="176"/>
      <c r="G131" s="16">
        <f t="shared" si="21"/>
        <v>4.2499999999999996E-2</v>
      </c>
      <c r="H131" s="16">
        <f t="shared" si="22"/>
        <v>4.2499999999999996E-2</v>
      </c>
      <c r="I131" s="16">
        <f t="shared" si="23"/>
        <v>4.2499999999999996E-2</v>
      </c>
      <c r="J131" s="16">
        <f t="shared" si="24"/>
        <v>1.6899999999999998E-2</v>
      </c>
      <c r="K131" s="16"/>
      <c r="L131" s="16"/>
      <c r="M131" s="16"/>
      <c r="N131" s="16"/>
      <c r="O131" s="147"/>
      <c r="P131" s="10"/>
      <c r="Q131" s="10"/>
      <c r="R131" s="10"/>
      <c r="S131" s="10"/>
      <c r="T131" s="10"/>
      <c r="U131" s="10"/>
      <c r="V131" s="269"/>
      <c r="W131" s="269"/>
      <c r="X131" s="269"/>
      <c r="Y131" s="269"/>
      <c r="Z131" s="269"/>
      <c r="AA131" s="269"/>
      <c r="AB131" s="10"/>
      <c r="AC131" s="10"/>
      <c r="AD131" s="10"/>
      <c r="AE131" s="10"/>
      <c r="AF131" s="10"/>
    </row>
    <row r="132" spans="1:32" ht="14.25" x14ac:dyDescent="0.2">
      <c r="A132" s="277">
        <v>45133</v>
      </c>
      <c r="B132" s="16">
        <v>3.3399999999999999E-2</v>
      </c>
      <c r="C132" s="176"/>
      <c r="D132" s="16">
        <v>1.6E-2</v>
      </c>
      <c r="E132" s="176"/>
      <c r="G132" s="16">
        <f t="shared" si="21"/>
        <v>4.4399999999999995E-2</v>
      </c>
      <c r="H132" s="16">
        <f t="shared" si="22"/>
        <v>4.4399999999999995E-2</v>
      </c>
      <c r="I132" s="16">
        <f t="shared" si="23"/>
        <v>4.4399999999999995E-2</v>
      </c>
      <c r="J132" s="16">
        <f t="shared" si="24"/>
        <v>1.9E-2</v>
      </c>
      <c r="K132" s="16"/>
      <c r="L132" s="16"/>
      <c r="M132" s="16"/>
      <c r="N132" s="16"/>
      <c r="O132" s="147"/>
      <c r="P132" s="10"/>
      <c r="Q132" s="10"/>
      <c r="R132" s="10"/>
      <c r="S132" s="10"/>
      <c r="T132" s="10"/>
      <c r="U132" s="10"/>
      <c r="V132" s="269"/>
      <c r="W132" s="269"/>
      <c r="X132" s="269"/>
      <c r="Y132" s="269"/>
      <c r="Z132" s="269"/>
      <c r="AA132" s="269"/>
      <c r="AB132" s="10"/>
      <c r="AC132" s="10"/>
      <c r="AD132" s="10"/>
      <c r="AE132" s="10"/>
      <c r="AF132" s="10"/>
    </row>
    <row r="133" spans="1:32" ht="14.25" x14ac:dyDescent="0.2">
      <c r="A133" s="277">
        <v>45168</v>
      </c>
      <c r="B133" s="16">
        <v>3.4599999999999999E-2</v>
      </c>
      <c r="C133" s="176"/>
      <c r="D133" s="16">
        <v>1.7299999999999999E-2</v>
      </c>
      <c r="E133" s="176"/>
      <c r="G133" s="16">
        <f t="shared" si="21"/>
        <v>4.5600000000000002E-2</v>
      </c>
      <c r="H133" s="16">
        <f t="shared" si="22"/>
        <v>4.5600000000000002E-2</v>
      </c>
      <c r="I133" s="16">
        <f t="shared" si="23"/>
        <v>4.5600000000000002E-2</v>
      </c>
      <c r="J133" s="16">
        <f t="shared" si="24"/>
        <v>2.0299999999999999E-2</v>
      </c>
      <c r="K133" s="16"/>
      <c r="L133" s="16"/>
      <c r="M133" s="16"/>
      <c r="N133" s="16"/>
      <c r="O133" s="147"/>
      <c r="P133" s="10"/>
      <c r="Q133" s="10"/>
      <c r="R133" s="10"/>
      <c r="S133" s="10"/>
      <c r="T133" s="10"/>
      <c r="U133" s="10"/>
      <c r="V133" s="269"/>
      <c r="W133" s="269"/>
      <c r="X133" s="269"/>
      <c r="Y133" s="269"/>
      <c r="Z133" s="269"/>
      <c r="AA133" s="269"/>
      <c r="AB133" s="10"/>
      <c r="AC133" s="10"/>
      <c r="AD133" s="10"/>
      <c r="AE133" s="10"/>
      <c r="AF133" s="10"/>
    </row>
    <row r="134" spans="1:32" ht="14.25" x14ac:dyDescent="0.2">
      <c r="A134" s="277">
        <v>45196</v>
      </c>
      <c r="B134" s="16">
        <v>3.9300000000000002E-2</v>
      </c>
      <c r="C134" s="176"/>
      <c r="D134" s="16">
        <v>2.1099999999999997E-2</v>
      </c>
      <c r="E134" s="176"/>
      <c r="G134" s="16">
        <f t="shared" si="21"/>
        <v>5.0299999999999997E-2</v>
      </c>
      <c r="H134" s="16">
        <f t="shared" si="22"/>
        <v>5.0299999999999997E-2</v>
      </c>
      <c r="I134" s="16">
        <f t="shared" si="23"/>
        <v>5.0299999999999997E-2</v>
      </c>
      <c r="J134" s="16">
        <f t="shared" si="24"/>
        <v>2.4099999999999996E-2</v>
      </c>
      <c r="K134" s="16"/>
      <c r="L134" s="16"/>
      <c r="M134" s="16"/>
      <c r="N134" s="16"/>
      <c r="O134" s="147"/>
      <c r="P134" s="10"/>
      <c r="Q134" s="10"/>
      <c r="R134" s="10"/>
      <c r="S134" s="10"/>
      <c r="T134" s="10"/>
      <c r="U134" s="10"/>
      <c r="V134" s="269"/>
      <c r="W134" s="269"/>
      <c r="X134" s="269"/>
      <c r="Y134" s="269"/>
      <c r="Z134" s="269"/>
      <c r="AA134" s="269"/>
      <c r="AB134" s="10"/>
      <c r="AC134" s="10"/>
      <c r="AD134" s="10"/>
      <c r="AE134" s="10"/>
      <c r="AF134" s="10"/>
    </row>
    <row r="135" spans="1:32" ht="14.25" x14ac:dyDescent="0.2">
      <c r="A135" s="277">
        <v>45224</v>
      </c>
      <c r="B135" s="16">
        <v>3.9599999999999996E-2</v>
      </c>
      <c r="C135" s="176"/>
      <c r="D135" s="16">
        <v>2.1299999999999999E-2</v>
      </c>
      <c r="E135" s="176"/>
      <c r="G135" s="16">
        <f t="shared" si="21"/>
        <v>5.0599999999999992E-2</v>
      </c>
      <c r="H135" s="16">
        <f t="shared" si="22"/>
        <v>5.0599999999999992E-2</v>
      </c>
      <c r="I135" s="16">
        <f t="shared" si="23"/>
        <v>5.0599999999999992E-2</v>
      </c>
      <c r="J135" s="16">
        <f t="shared" si="24"/>
        <v>2.4299999999999999E-2</v>
      </c>
      <c r="K135" s="16"/>
      <c r="L135" s="16"/>
      <c r="M135" s="16"/>
      <c r="N135" s="16"/>
      <c r="O135" s="147"/>
      <c r="P135" s="10"/>
      <c r="Q135" s="10"/>
      <c r="R135" s="10"/>
      <c r="S135" s="10"/>
      <c r="T135" s="10"/>
      <c r="U135" s="10"/>
      <c r="V135" s="269"/>
      <c r="W135" s="269"/>
      <c r="X135" s="269"/>
      <c r="Y135" s="269"/>
      <c r="Z135" s="269"/>
      <c r="AA135" s="269"/>
      <c r="AB135" s="10"/>
      <c r="AC135" s="10"/>
      <c r="AD135" s="10"/>
      <c r="AE135" s="10"/>
      <c r="AF135" s="10"/>
    </row>
    <row r="136" spans="1:32" ht="14.25" x14ac:dyDescent="0.2">
      <c r="A136" s="277">
        <v>45259</v>
      </c>
      <c r="B136" s="16">
        <v>3.39E-2</v>
      </c>
      <c r="C136" s="176"/>
      <c r="D136" s="16">
        <v>1.5900000000000001E-2</v>
      </c>
      <c r="E136" s="176"/>
      <c r="G136" s="16">
        <f t="shared" si="21"/>
        <v>4.4899999999999995E-2</v>
      </c>
      <c r="H136" s="16">
        <f t="shared" si="22"/>
        <v>4.4899999999999995E-2</v>
      </c>
      <c r="I136" s="16">
        <f t="shared" si="23"/>
        <v>4.4899999999999995E-2</v>
      </c>
      <c r="J136" s="16">
        <f t="shared" si="24"/>
        <v>1.89E-2</v>
      </c>
      <c r="K136" s="16"/>
      <c r="L136" s="16"/>
      <c r="M136" s="16"/>
      <c r="N136" s="16"/>
      <c r="O136" s="147"/>
      <c r="P136" s="10"/>
      <c r="Q136" s="10"/>
      <c r="R136" s="10"/>
      <c r="S136" s="10"/>
      <c r="T136" s="10"/>
      <c r="U136" s="10"/>
      <c r="V136" s="269"/>
      <c r="W136" s="269"/>
      <c r="X136" s="269"/>
      <c r="Y136" s="269"/>
      <c r="Z136" s="269"/>
      <c r="AA136" s="269"/>
      <c r="AB136" s="10"/>
      <c r="AC136" s="10"/>
      <c r="AD136" s="10"/>
      <c r="AE136" s="10"/>
      <c r="AF136" s="10"/>
    </row>
    <row r="137" spans="1:32" ht="14.25" x14ac:dyDescent="0.2">
      <c r="A137" s="277">
        <v>45287</v>
      </c>
      <c r="B137" s="16">
        <v>0.03</v>
      </c>
      <c r="C137" s="176"/>
      <c r="D137" s="16">
        <v>1.3600000000000001E-2</v>
      </c>
      <c r="E137" s="176"/>
      <c r="G137" s="16">
        <f t="shared" si="21"/>
        <v>4.0999999999999995E-2</v>
      </c>
      <c r="H137" s="16">
        <f t="shared" si="22"/>
        <v>4.0999999999999995E-2</v>
      </c>
      <c r="I137" s="16">
        <f t="shared" si="23"/>
        <v>4.0999999999999995E-2</v>
      </c>
      <c r="J137" s="16">
        <f t="shared" si="24"/>
        <v>1.66E-2</v>
      </c>
      <c r="K137" s="16"/>
      <c r="L137" s="16"/>
      <c r="M137" s="16"/>
      <c r="N137" s="16"/>
      <c r="O137" s="147"/>
      <c r="P137" s="10"/>
      <c r="Q137" s="10"/>
      <c r="R137" s="10"/>
      <c r="S137" s="10"/>
      <c r="T137" s="10"/>
      <c r="U137" s="10"/>
      <c r="V137" s="269"/>
      <c r="W137" s="269"/>
      <c r="X137" s="269"/>
      <c r="Y137" s="269"/>
      <c r="Z137" s="269"/>
      <c r="AA137" s="269"/>
      <c r="AB137" s="10"/>
      <c r="AC137" s="10"/>
      <c r="AD137" s="10"/>
      <c r="AE137" s="10"/>
      <c r="AF137" s="10"/>
    </row>
    <row r="138" spans="1:32" ht="15" x14ac:dyDescent="0.25">
      <c r="A138" s="175">
        <v>45291</v>
      </c>
      <c r="B138" s="16">
        <v>3.0499999999999999E-2</v>
      </c>
      <c r="C138" s="177" t="s">
        <v>33</v>
      </c>
      <c r="D138" s="16">
        <v>1.3999999999999999E-2</v>
      </c>
      <c r="E138" s="177" t="s">
        <v>34</v>
      </c>
      <c r="G138" s="16">
        <f t="shared" si="21"/>
        <v>4.1499999999999995E-2</v>
      </c>
      <c r="H138" s="16">
        <f t="shared" si="22"/>
        <v>4.1499999999999995E-2</v>
      </c>
      <c r="I138" s="16">
        <f t="shared" si="23"/>
        <v>4.1499999999999995E-2</v>
      </c>
      <c r="J138" s="16">
        <f t="shared" si="24"/>
        <v>1.6999999999999998E-2</v>
      </c>
      <c r="K138" s="16"/>
      <c r="L138" s="16"/>
      <c r="M138" s="16"/>
      <c r="N138" s="16"/>
      <c r="O138" s="147"/>
      <c r="P138" s="10"/>
      <c r="Q138" s="10"/>
      <c r="R138" s="10"/>
      <c r="S138" s="10"/>
      <c r="T138" s="10"/>
      <c r="U138" s="10"/>
      <c r="V138" s="269"/>
      <c r="W138" s="269"/>
      <c r="X138" s="269"/>
      <c r="Y138" s="269"/>
      <c r="Z138" s="269"/>
      <c r="AA138" s="269"/>
      <c r="AB138" s="10"/>
      <c r="AC138" s="10"/>
      <c r="AD138" s="10"/>
      <c r="AE138" s="10"/>
      <c r="AF138" s="10"/>
    </row>
    <row r="139" spans="1:32" ht="14.25" x14ac:dyDescent="0.2">
      <c r="A139" s="277">
        <v>45322</v>
      </c>
      <c r="B139" s="16">
        <v>3.3100000000000004E-2</v>
      </c>
      <c r="C139" s="176"/>
      <c r="D139" s="16">
        <v>1.6299999999999999E-2</v>
      </c>
      <c r="E139" s="176"/>
      <c r="G139" s="16">
        <f t="shared" si="21"/>
        <v>4.41E-2</v>
      </c>
      <c r="H139" s="16">
        <f t="shared" si="22"/>
        <v>4.41E-2</v>
      </c>
      <c r="I139" s="16">
        <f t="shared" si="23"/>
        <v>4.41E-2</v>
      </c>
      <c r="J139" s="16">
        <f t="shared" si="24"/>
        <v>1.9299999999999998E-2</v>
      </c>
      <c r="K139" s="16"/>
      <c r="L139" s="16"/>
      <c r="M139" s="16"/>
      <c r="N139" s="16"/>
      <c r="O139" s="147"/>
      <c r="P139" s="10"/>
      <c r="Q139" s="10"/>
      <c r="R139" s="10"/>
      <c r="S139" s="10"/>
      <c r="T139" s="10"/>
      <c r="U139" s="10"/>
      <c r="V139" s="269"/>
      <c r="W139" s="269"/>
      <c r="X139" s="269"/>
      <c r="Y139" s="269"/>
      <c r="Z139" s="269"/>
      <c r="AA139" s="269"/>
      <c r="AB139" s="10"/>
      <c r="AC139" s="10"/>
      <c r="AD139" s="10"/>
      <c r="AE139" s="10"/>
      <c r="AF139" s="10"/>
    </row>
    <row r="140" spans="1:32" ht="14.25" x14ac:dyDescent="0.2">
      <c r="A140" s="277">
        <v>45350</v>
      </c>
      <c r="B140" s="16">
        <v>3.3599999999999998E-2</v>
      </c>
      <c r="C140" s="176"/>
      <c r="D140" s="16">
        <v>1.66E-2</v>
      </c>
      <c r="E140" s="176"/>
      <c r="G140" s="16">
        <f t="shared" si="21"/>
        <v>4.4600000000000001E-2</v>
      </c>
      <c r="H140" s="16">
        <f t="shared" si="22"/>
        <v>4.4600000000000001E-2</v>
      </c>
      <c r="I140" s="16">
        <f t="shared" si="23"/>
        <v>4.4600000000000001E-2</v>
      </c>
      <c r="J140" s="16">
        <f t="shared" si="24"/>
        <v>1.9599999999999999E-2</v>
      </c>
      <c r="K140" s="16"/>
      <c r="L140" s="16"/>
      <c r="M140" s="16"/>
      <c r="N140" s="16"/>
      <c r="O140" s="147"/>
      <c r="P140" s="10"/>
      <c r="Q140" s="10"/>
      <c r="R140" s="10"/>
      <c r="S140" s="10"/>
      <c r="T140" s="10"/>
      <c r="U140" s="10"/>
      <c r="V140" s="269"/>
      <c r="W140" s="269"/>
      <c r="X140" s="269"/>
      <c r="Y140" s="269"/>
      <c r="Z140" s="269"/>
      <c r="AA140" s="269"/>
      <c r="AB140" s="10"/>
      <c r="AC140" s="10"/>
      <c r="AD140" s="10"/>
      <c r="AE140" s="10"/>
      <c r="AF140" s="10"/>
    </row>
    <row r="141" spans="1:32" ht="14.25" x14ac:dyDescent="0.2">
      <c r="A141" s="277">
        <v>45378</v>
      </c>
      <c r="B141" s="16">
        <v>3.3799999999999997E-2</v>
      </c>
      <c r="C141" s="176"/>
      <c r="D141" s="16">
        <v>1.5100000000000001E-2</v>
      </c>
      <c r="E141" s="176"/>
      <c r="G141" s="16">
        <f t="shared" si="21"/>
        <v>4.4799999999999993E-2</v>
      </c>
      <c r="H141" s="16">
        <f t="shared" si="22"/>
        <v>4.4799999999999993E-2</v>
      </c>
      <c r="I141" s="16">
        <f t="shared" si="23"/>
        <v>4.4799999999999993E-2</v>
      </c>
      <c r="J141" s="16">
        <f t="shared" si="24"/>
        <v>1.8100000000000002E-2</v>
      </c>
      <c r="K141" s="16"/>
      <c r="L141" s="16"/>
      <c r="M141" s="16"/>
      <c r="N141" s="16"/>
      <c r="O141" s="147"/>
      <c r="P141" s="10"/>
      <c r="Q141" s="10"/>
      <c r="R141" s="10"/>
      <c r="S141" s="10"/>
      <c r="T141" s="10"/>
      <c r="U141" s="10"/>
      <c r="V141" s="269"/>
      <c r="W141" s="269"/>
      <c r="X141" s="269"/>
      <c r="Y141" s="269"/>
      <c r="Z141" s="269"/>
      <c r="AA141" s="269"/>
      <c r="AB141" s="10"/>
      <c r="AC141" s="10"/>
      <c r="AD141" s="10"/>
      <c r="AE141" s="10"/>
      <c r="AF141" s="10"/>
    </row>
    <row r="142" spans="1:32" ht="14.25" x14ac:dyDescent="0.2">
      <c r="A142" s="277">
        <v>45406</v>
      </c>
      <c r="B142" s="16">
        <v>3.73E-2</v>
      </c>
      <c r="C142" s="176"/>
      <c r="D142" s="16">
        <v>1.83E-2</v>
      </c>
      <c r="E142" s="176"/>
      <c r="G142" s="16">
        <f t="shared" si="21"/>
        <v>4.8299999999999996E-2</v>
      </c>
      <c r="H142" s="16">
        <f t="shared" si="22"/>
        <v>4.8299999999999996E-2</v>
      </c>
      <c r="I142" s="16">
        <f t="shared" si="23"/>
        <v>4.8299999999999996E-2</v>
      </c>
      <c r="J142" s="16">
        <f t="shared" si="24"/>
        <v>2.1299999999999999E-2</v>
      </c>
      <c r="K142" s="16"/>
      <c r="L142" s="16"/>
      <c r="M142" s="16"/>
      <c r="N142" s="16"/>
      <c r="O142" s="147"/>
      <c r="P142" s="10"/>
      <c r="Q142" s="10"/>
      <c r="R142" s="10"/>
      <c r="S142" s="10"/>
      <c r="T142" s="10"/>
      <c r="U142" s="10"/>
      <c r="V142" s="269"/>
      <c r="W142" s="269"/>
      <c r="X142" s="269"/>
      <c r="Y142" s="269"/>
      <c r="Z142" s="269"/>
      <c r="AA142" s="269"/>
      <c r="AB142" s="10"/>
      <c r="AC142" s="10"/>
      <c r="AD142" s="10"/>
      <c r="AE142" s="10"/>
      <c r="AF142" s="10"/>
    </row>
    <row r="143" spans="1:32" ht="14.25" x14ac:dyDescent="0.2">
      <c r="A143" s="277">
        <v>45441</v>
      </c>
      <c r="B143" s="16">
        <v>3.6499999999999998E-2</v>
      </c>
      <c r="C143" s="176"/>
      <c r="D143" s="16">
        <v>1.77E-2</v>
      </c>
      <c r="E143" s="176"/>
      <c r="G143" s="16">
        <f t="shared" si="21"/>
        <v>4.7500000000000001E-2</v>
      </c>
      <c r="H143" s="16">
        <f t="shared" si="22"/>
        <v>4.7500000000000001E-2</v>
      </c>
      <c r="I143" s="16">
        <f t="shared" si="23"/>
        <v>4.7500000000000001E-2</v>
      </c>
      <c r="J143" s="16">
        <f t="shared" si="24"/>
        <v>2.07E-2</v>
      </c>
      <c r="K143" s="16"/>
      <c r="L143" s="16"/>
      <c r="M143" s="16"/>
      <c r="N143" s="16"/>
      <c r="O143" s="147"/>
      <c r="P143" s="10"/>
      <c r="Q143" s="10"/>
      <c r="R143" s="10"/>
      <c r="S143" s="10"/>
      <c r="T143" s="10"/>
      <c r="U143" s="10"/>
      <c r="V143" s="269"/>
      <c r="W143" s="269"/>
      <c r="X143" s="269"/>
      <c r="Y143" s="269"/>
      <c r="Z143" s="269"/>
      <c r="AA143" s="269"/>
      <c r="AB143" s="10"/>
      <c r="AC143" s="10"/>
      <c r="AD143" s="10"/>
      <c r="AE143" s="10"/>
      <c r="AF143" s="10"/>
    </row>
    <row r="144" spans="1:32" ht="14.25" x14ac:dyDescent="0.2">
      <c r="A144" s="277">
        <v>45469</v>
      </c>
      <c r="B144" s="16">
        <v>3.39E-2</v>
      </c>
      <c r="C144" s="176"/>
      <c r="D144" s="16">
        <v>1.5600000000000001E-2</v>
      </c>
      <c r="E144" s="176"/>
      <c r="G144" s="16">
        <f t="shared" si="21"/>
        <v>4.4899999999999995E-2</v>
      </c>
      <c r="H144" s="16">
        <f t="shared" si="22"/>
        <v>4.4899999999999995E-2</v>
      </c>
      <c r="I144" s="16">
        <f t="shared" si="23"/>
        <v>4.4899999999999995E-2</v>
      </c>
      <c r="J144" s="16">
        <f t="shared" si="24"/>
        <v>1.8600000000000002E-2</v>
      </c>
      <c r="K144" s="16"/>
      <c r="L144" s="16"/>
      <c r="M144" s="16"/>
      <c r="N144" s="16"/>
      <c r="O144" s="147"/>
      <c r="P144" s="10"/>
      <c r="Q144" s="10"/>
      <c r="R144" s="10"/>
      <c r="S144" s="10"/>
      <c r="T144" s="10"/>
      <c r="U144" s="10"/>
      <c r="V144" s="269"/>
      <c r="W144" s="269"/>
      <c r="X144" s="269"/>
      <c r="Y144" s="269"/>
      <c r="Z144" s="269"/>
      <c r="AA144" s="269"/>
      <c r="AB144" s="10"/>
      <c r="AC144" s="10"/>
      <c r="AD144" s="10"/>
      <c r="AE144" s="10"/>
      <c r="AF144" s="10"/>
    </row>
    <row r="145" spans="1:32" ht="14.25" x14ac:dyDescent="0.2">
      <c r="A145" s="277">
        <v>45504</v>
      </c>
      <c r="B145" s="16">
        <v>3.2300000000000002E-2</v>
      </c>
      <c r="C145" s="176"/>
      <c r="D145" s="16">
        <v>1.44E-2</v>
      </c>
      <c r="E145" s="176"/>
      <c r="G145" s="16">
        <f t="shared" si="21"/>
        <v>4.3300000000000005E-2</v>
      </c>
      <c r="H145" s="16">
        <f t="shared" si="22"/>
        <v>4.3300000000000005E-2</v>
      </c>
      <c r="I145" s="16">
        <f t="shared" si="23"/>
        <v>4.3300000000000005E-2</v>
      </c>
      <c r="J145" s="16">
        <f t="shared" si="24"/>
        <v>1.7399999999999999E-2</v>
      </c>
      <c r="K145" s="16"/>
      <c r="L145" s="16"/>
      <c r="M145" s="16"/>
      <c r="N145" s="16"/>
      <c r="O145" s="147"/>
      <c r="P145" s="10"/>
      <c r="Q145" s="10"/>
      <c r="R145" s="10"/>
      <c r="S145" s="10"/>
      <c r="T145" s="10"/>
      <c r="U145" s="10"/>
      <c r="V145" s="269"/>
      <c r="W145" s="269"/>
      <c r="X145" s="269"/>
      <c r="Y145" s="269"/>
      <c r="Z145" s="269"/>
      <c r="AA145" s="269"/>
      <c r="AB145" s="10"/>
      <c r="AC145" s="10"/>
      <c r="AD145" s="10"/>
      <c r="AE145" s="10"/>
      <c r="AF145" s="10"/>
    </row>
    <row r="146" spans="1:32" ht="14.25" x14ac:dyDescent="0.2">
      <c r="A146" s="277">
        <v>45532</v>
      </c>
      <c r="B146" s="16">
        <v>3.1800000000000002E-2</v>
      </c>
      <c r="C146" s="10"/>
      <c r="D146" s="16">
        <v>1.4800000000000001E-2</v>
      </c>
      <c r="E146" s="10"/>
      <c r="G146" s="16">
        <f t="shared" si="21"/>
        <v>4.2800000000000005E-2</v>
      </c>
      <c r="H146" s="16">
        <f t="shared" si="22"/>
        <v>4.2800000000000005E-2</v>
      </c>
      <c r="I146" s="16">
        <f t="shared" si="23"/>
        <v>4.2800000000000005E-2</v>
      </c>
      <c r="J146" s="16">
        <f t="shared" si="24"/>
        <v>1.78E-2</v>
      </c>
      <c r="K146" s="16"/>
      <c r="L146" s="16"/>
      <c r="M146" s="16"/>
      <c r="N146" s="16"/>
      <c r="O146" s="147"/>
      <c r="P146" s="10"/>
      <c r="Q146" s="10"/>
      <c r="R146" s="10"/>
      <c r="S146" s="10"/>
      <c r="T146" s="10"/>
      <c r="U146" s="10"/>
      <c r="V146" s="269"/>
      <c r="W146" s="269"/>
      <c r="X146" s="269"/>
      <c r="Y146" s="269"/>
      <c r="Z146" s="269"/>
      <c r="AA146" s="269"/>
      <c r="AB146" s="10"/>
      <c r="AC146" s="10"/>
      <c r="AD146" s="10"/>
      <c r="AE146" s="10"/>
      <c r="AF146" s="10"/>
    </row>
    <row r="147" spans="1:32" ht="14.25" x14ac:dyDescent="0.2">
      <c r="A147" s="277">
        <v>45560</v>
      </c>
      <c r="B147" s="16">
        <v>3.1699999999999999E-2</v>
      </c>
      <c r="C147" s="10"/>
      <c r="D147" s="16">
        <v>1.5500000000000002E-2</v>
      </c>
      <c r="E147" s="10"/>
      <c r="G147" s="16">
        <f t="shared" si="21"/>
        <v>4.2700000000000002E-2</v>
      </c>
      <c r="H147" s="16">
        <f t="shared" si="22"/>
        <v>4.2700000000000002E-2</v>
      </c>
      <c r="I147" s="16">
        <f t="shared" si="23"/>
        <v>4.2700000000000002E-2</v>
      </c>
      <c r="J147" s="16">
        <f t="shared" si="24"/>
        <v>1.8500000000000003E-2</v>
      </c>
      <c r="K147" s="16"/>
      <c r="L147" s="16"/>
      <c r="M147" s="16"/>
      <c r="N147" s="16"/>
      <c r="O147" s="147"/>
      <c r="P147" s="10"/>
      <c r="Q147" s="10"/>
      <c r="R147" s="10"/>
      <c r="S147" s="10"/>
      <c r="T147" s="10"/>
      <c r="U147" s="10"/>
      <c r="V147" s="269"/>
      <c r="W147" s="269"/>
      <c r="X147" s="269"/>
      <c r="Y147" s="269"/>
      <c r="Z147" s="269"/>
      <c r="AA147" s="269"/>
      <c r="AB147" s="10"/>
      <c r="AC147" s="10"/>
      <c r="AD147" s="10"/>
      <c r="AE147" s="10"/>
      <c r="AF147" s="10"/>
    </row>
    <row r="148" spans="1:32" ht="14.25" x14ac:dyDescent="0.2">
      <c r="A148" s="277">
        <v>45595</v>
      </c>
      <c r="B148" s="16">
        <v>3.3300000000000003E-2</v>
      </c>
      <c r="C148" s="10"/>
      <c r="D148" s="16">
        <v>1.5800000000000002E-2</v>
      </c>
      <c r="E148" s="10"/>
      <c r="G148" s="16">
        <f t="shared" si="21"/>
        <v>4.4300000000000006E-2</v>
      </c>
      <c r="H148" s="16">
        <f t="shared" si="22"/>
        <v>4.4300000000000006E-2</v>
      </c>
      <c r="I148" s="16">
        <f t="shared" si="23"/>
        <v>4.4300000000000006E-2</v>
      </c>
      <c r="J148" s="16">
        <f t="shared" si="24"/>
        <v>1.8800000000000001E-2</v>
      </c>
      <c r="K148" s="16"/>
      <c r="L148" s="16"/>
      <c r="M148" s="16"/>
      <c r="N148" s="16"/>
      <c r="O148" s="147"/>
      <c r="P148" s="10"/>
      <c r="Q148" s="10"/>
      <c r="R148" s="10"/>
      <c r="S148" s="10"/>
      <c r="T148" s="10"/>
      <c r="U148" s="10"/>
      <c r="V148" s="269"/>
      <c r="W148" s="269"/>
      <c r="X148" s="269"/>
      <c r="Y148" s="269"/>
      <c r="Z148" s="269"/>
      <c r="AA148" s="269"/>
      <c r="AB148" s="10"/>
      <c r="AC148" s="10"/>
      <c r="AD148" s="10"/>
      <c r="AE148" s="10"/>
      <c r="AF148" s="10"/>
    </row>
    <row r="149" spans="1:32" ht="14.25" x14ac:dyDescent="0.2">
      <c r="A149" s="277">
        <v>45623</v>
      </c>
      <c r="B149" s="16">
        <v>3.2599999999999997E-2</v>
      </c>
      <c r="C149" s="10"/>
      <c r="D149" s="16">
        <v>1.49E-2</v>
      </c>
      <c r="E149" s="10"/>
      <c r="G149" s="16">
        <f t="shared" si="21"/>
        <v>4.36E-2</v>
      </c>
      <c r="H149" s="16">
        <f t="shared" si="22"/>
        <v>4.36E-2</v>
      </c>
      <c r="I149" s="16">
        <f t="shared" si="23"/>
        <v>4.36E-2</v>
      </c>
      <c r="J149" s="16">
        <f t="shared" si="24"/>
        <v>1.7899999999999999E-2</v>
      </c>
      <c r="K149" s="16"/>
      <c r="L149" s="16"/>
      <c r="M149" s="16"/>
      <c r="N149" s="16"/>
      <c r="O149" s="147"/>
      <c r="P149" s="10"/>
      <c r="Q149" s="10"/>
      <c r="R149" s="10"/>
      <c r="S149" s="10"/>
      <c r="T149" s="10"/>
      <c r="U149" s="10"/>
      <c r="V149" s="269"/>
      <c r="W149" s="269"/>
      <c r="X149" s="269"/>
      <c r="Y149" s="269"/>
      <c r="Z149" s="269"/>
      <c r="AA149" s="269"/>
      <c r="AB149" s="10"/>
      <c r="AC149" s="10"/>
      <c r="AD149" s="10"/>
      <c r="AE149" s="10"/>
      <c r="AF149" s="10"/>
    </row>
    <row r="150" spans="1:32" ht="14.25" x14ac:dyDescent="0.2">
      <c r="A150" s="277">
        <v>45650</v>
      </c>
      <c r="B150" s="16">
        <v>3.3599999999999998E-2</v>
      </c>
      <c r="C150" s="10"/>
      <c r="D150" s="16">
        <v>1.54E-2</v>
      </c>
      <c r="E150" s="10"/>
      <c r="G150" s="16">
        <f t="shared" ref="G150:G157" si="25">B150+$G$21</f>
        <v>4.4600000000000001E-2</v>
      </c>
      <c r="H150" s="16">
        <f t="shared" ref="H150:H157" si="26">B150+$H$21</f>
        <v>4.4600000000000001E-2</v>
      </c>
      <c r="I150" s="16">
        <f t="shared" ref="I150:I157" si="27">B150+$I$21</f>
        <v>4.4600000000000001E-2</v>
      </c>
      <c r="J150" s="16">
        <f t="shared" ref="J150:J157" si="28">D150+$J$21</f>
        <v>1.84E-2</v>
      </c>
      <c r="K150" s="16"/>
      <c r="L150" s="16"/>
      <c r="M150" s="16"/>
      <c r="N150" s="16"/>
      <c r="O150" s="147"/>
      <c r="P150" s="10"/>
      <c r="Q150" s="10"/>
      <c r="R150" s="10"/>
      <c r="S150" s="10"/>
      <c r="T150" s="10"/>
      <c r="U150" s="10"/>
      <c r="V150" s="269"/>
      <c r="W150" s="269"/>
      <c r="X150" s="269"/>
      <c r="Y150" s="269"/>
      <c r="Z150" s="269"/>
      <c r="AA150" s="269"/>
      <c r="AB150" s="10"/>
      <c r="AC150" s="10"/>
      <c r="AD150" s="10"/>
      <c r="AE150" s="10"/>
      <c r="AF150" s="10"/>
    </row>
    <row r="151" spans="1:32" ht="15" x14ac:dyDescent="0.25">
      <c r="A151" s="175">
        <v>45657</v>
      </c>
      <c r="B151" s="16">
        <v>3.32E-2</v>
      </c>
      <c r="C151" s="25" t="s">
        <v>163</v>
      </c>
      <c r="D151" s="16">
        <v>1.5100000000000001E-2</v>
      </c>
      <c r="E151" s="25" t="s">
        <v>164</v>
      </c>
      <c r="G151" s="16">
        <f t="shared" si="25"/>
        <v>4.4200000000000003E-2</v>
      </c>
      <c r="H151" s="16">
        <f t="shared" si="26"/>
        <v>4.4200000000000003E-2</v>
      </c>
      <c r="I151" s="16">
        <f t="shared" si="27"/>
        <v>4.4200000000000003E-2</v>
      </c>
      <c r="J151" s="16">
        <f t="shared" si="28"/>
        <v>1.8100000000000002E-2</v>
      </c>
      <c r="K151" s="16"/>
      <c r="L151" s="16"/>
      <c r="M151" s="16"/>
      <c r="N151" s="16"/>
      <c r="O151" s="147"/>
      <c r="P151" s="10"/>
      <c r="Q151" s="10"/>
      <c r="R151" s="10"/>
      <c r="S151" s="10"/>
      <c r="T151" s="10"/>
      <c r="U151" s="10"/>
      <c r="V151" s="269"/>
      <c r="W151" s="269"/>
      <c r="X151" s="269"/>
      <c r="Y151" s="269"/>
      <c r="Z151" s="269"/>
      <c r="AA151" s="269"/>
      <c r="AB151" s="10"/>
      <c r="AC151" s="10"/>
      <c r="AD151" s="10"/>
      <c r="AE151" s="10"/>
      <c r="AF151" s="10"/>
    </row>
    <row r="152" spans="1:32" ht="14.25" x14ac:dyDescent="0.2">
      <c r="A152" s="277">
        <v>45686</v>
      </c>
      <c r="B152" s="16">
        <v>3.32E-2</v>
      </c>
      <c r="C152" s="10"/>
      <c r="D152" s="16">
        <v>1.4499999999999999E-2</v>
      </c>
      <c r="E152" s="10"/>
      <c r="G152" s="16">
        <f t="shared" si="25"/>
        <v>4.4200000000000003E-2</v>
      </c>
      <c r="H152" s="16">
        <f t="shared" si="26"/>
        <v>4.4200000000000003E-2</v>
      </c>
      <c r="I152" s="16">
        <f t="shared" si="27"/>
        <v>4.4200000000000003E-2</v>
      </c>
      <c r="J152" s="16">
        <f t="shared" si="28"/>
        <v>1.7499999999999998E-2</v>
      </c>
      <c r="K152" s="16"/>
      <c r="L152" s="16"/>
      <c r="M152" s="16"/>
      <c r="N152" s="16"/>
      <c r="O152" s="147"/>
      <c r="P152" s="10"/>
      <c r="Q152" s="10"/>
      <c r="R152" s="10"/>
      <c r="S152" s="10"/>
      <c r="T152" s="10"/>
      <c r="U152" s="10"/>
      <c r="V152" s="269"/>
      <c r="W152" s="269"/>
      <c r="X152" s="269"/>
      <c r="Y152" s="269"/>
      <c r="Z152" s="269"/>
      <c r="AA152" s="269"/>
      <c r="AB152" s="10"/>
      <c r="AC152" s="10"/>
      <c r="AD152" s="10"/>
      <c r="AE152" s="10"/>
      <c r="AF152" s="10"/>
    </row>
    <row r="153" spans="1:32" ht="14.25" x14ac:dyDescent="0.2">
      <c r="A153" s="277">
        <v>45714</v>
      </c>
      <c r="B153" s="16">
        <v>3.15E-2</v>
      </c>
      <c r="C153" s="10"/>
      <c r="D153" s="16">
        <v>1.3300000000000001E-2</v>
      </c>
      <c r="E153" s="10"/>
      <c r="G153" s="16">
        <f t="shared" si="25"/>
        <v>4.2499999999999996E-2</v>
      </c>
      <c r="H153" s="16">
        <f t="shared" si="26"/>
        <v>4.2499999999999996E-2</v>
      </c>
      <c r="I153" s="16">
        <f t="shared" si="27"/>
        <v>4.2499999999999996E-2</v>
      </c>
      <c r="J153" s="16">
        <f t="shared" si="28"/>
        <v>1.6300000000000002E-2</v>
      </c>
      <c r="K153" s="16"/>
      <c r="L153" s="16"/>
      <c r="M153" s="16"/>
      <c r="N153" s="16"/>
      <c r="O153" s="147"/>
      <c r="P153" s="10"/>
      <c r="Q153" s="10"/>
      <c r="R153" s="10"/>
      <c r="S153" s="10"/>
      <c r="T153" s="10"/>
      <c r="U153" s="10"/>
      <c r="V153" s="269"/>
      <c r="W153" s="269"/>
      <c r="X153" s="269"/>
      <c r="Y153" s="269"/>
      <c r="Z153" s="269"/>
      <c r="AA153" s="269"/>
      <c r="AB153" s="10"/>
      <c r="AC153" s="10"/>
      <c r="AD153" s="10"/>
      <c r="AE153" s="10"/>
      <c r="AF153" s="10"/>
    </row>
    <row r="154" spans="1:32" ht="14.25" x14ac:dyDescent="0.2">
      <c r="A154" s="277">
        <v>45742</v>
      </c>
      <c r="B154" s="16">
        <v>3.32E-2</v>
      </c>
      <c r="C154" s="10"/>
      <c r="D154" s="16">
        <v>1.49E-2</v>
      </c>
      <c r="E154" s="10"/>
      <c r="G154" s="16">
        <f t="shared" si="25"/>
        <v>4.4200000000000003E-2</v>
      </c>
      <c r="H154" s="16">
        <f t="shared" si="26"/>
        <v>4.4200000000000003E-2</v>
      </c>
      <c r="I154" s="16">
        <f t="shared" si="27"/>
        <v>4.4200000000000003E-2</v>
      </c>
      <c r="J154" s="16">
        <f t="shared" si="28"/>
        <v>1.7899999999999999E-2</v>
      </c>
      <c r="K154" s="16"/>
      <c r="L154" s="16"/>
      <c r="M154" s="16"/>
      <c r="N154" s="16"/>
      <c r="O154" s="147"/>
      <c r="P154" s="10"/>
      <c r="Q154" s="10"/>
      <c r="R154" s="10"/>
      <c r="S154" s="10"/>
      <c r="T154" s="10"/>
      <c r="U154" s="10"/>
      <c r="V154" s="269"/>
      <c r="W154" s="269"/>
      <c r="X154" s="269"/>
      <c r="Y154" s="269"/>
      <c r="Z154" s="269"/>
      <c r="AA154" s="269"/>
      <c r="AB154" s="10"/>
      <c r="AC154" s="10"/>
      <c r="AD154" s="10"/>
      <c r="AE154" s="10"/>
      <c r="AF154" s="10"/>
    </row>
    <row r="155" spans="1:32" ht="14.25" x14ac:dyDescent="0.2">
      <c r="A155" s="277">
        <v>45777</v>
      </c>
      <c r="B155" s="16">
        <v>3.3599999999999998E-2</v>
      </c>
      <c r="C155" s="10"/>
      <c r="D155" s="16">
        <v>1.6E-2</v>
      </c>
      <c r="E155" s="10"/>
      <c r="G155" s="16">
        <f t="shared" si="25"/>
        <v>4.4600000000000001E-2</v>
      </c>
      <c r="H155" s="16">
        <f t="shared" si="26"/>
        <v>4.4600000000000001E-2</v>
      </c>
      <c r="I155" s="16">
        <f t="shared" si="27"/>
        <v>4.4600000000000001E-2</v>
      </c>
      <c r="J155" s="16">
        <f t="shared" si="28"/>
        <v>1.9E-2</v>
      </c>
      <c r="K155" s="16"/>
      <c r="L155" s="16"/>
      <c r="M155" s="16"/>
      <c r="N155" s="16"/>
      <c r="O155" s="147"/>
      <c r="P155" s="10"/>
      <c r="Q155" s="10"/>
      <c r="R155" s="10"/>
      <c r="S155" s="10"/>
      <c r="T155" s="10"/>
      <c r="U155" s="10"/>
      <c r="V155" s="269"/>
      <c r="W155" s="269"/>
      <c r="X155" s="269"/>
      <c r="Y155" s="269"/>
      <c r="Z155" s="269"/>
      <c r="AA155" s="269"/>
      <c r="AB155" s="10"/>
      <c r="AC155" s="10"/>
      <c r="AD155" s="10"/>
      <c r="AE155" s="10"/>
      <c r="AF155" s="10"/>
    </row>
    <row r="156" spans="1:32" ht="14.25" x14ac:dyDescent="0.2">
      <c r="A156" s="277">
        <v>45805</v>
      </c>
      <c r="B156" s="16">
        <v>3.4799999999999998E-2</v>
      </c>
      <c r="C156" s="10"/>
      <c r="D156" s="16">
        <v>1.66E-2</v>
      </c>
      <c r="E156" s="10"/>
      <c r="G156" s="16">
        <f t="shared" si="25"/>
        <v>4.5799999999999993E-2</v>
      </c>
      <c r="H156" s="16">
        <f t="shared" si="26"/>
        <v>4.5799999999999993E-2</v>
      </c>
      <c r="I156" s="16">
        <f t="shared" si="27"/>
        <v>4.5799999999999993E-2</v>
      </c>
      <c r="J156" s="16">
        <f t="shared" si="28"/>
        <v>1.9599999999999999E-2</v>
      </c>
      <c r="K156" s="16"/>
      <c r="L156" s="16"/>
      <c r="M156" s="16"/>
      <c r="N156" s="16"/>
      <c r="O156" s="147"/>
      <c r="P156" s="10"/>
      <c r="Q156" s="10"/>
      <c r="R156" s="10"/>
      <c r="S156" s="10"/>
      <c r="T156" s="10"/>
      <c r="U156" s="10"/>
      <c r="V156" s="269"/>
      <c r="W156" s="269"/>
      <c r="X156" s="269"/>
      <c r="Y156" s="269"/>
      <c r="Z156" s="269"/>
      <c r="AA156" s="269"/>
      <c r="AB156" s="10"/>
      <c r="AC156" s="10"/>
      <c r="AD156" s="10"/>
      <c r="AE156" s="10"/>
      <c r="AF156" s="10"/>
    </row>
    <row r="157" spans="1:32" ht="14.25" x14ac:dyDescent="0.2">
      <c r="A157" s="277">
        <v>45833</v>
      </c>
      <c r="B157" s="16">
        <v>3.5999999999999997E-2</v>
      </c>
      <c r="C157" s="10"/>
      <c r="D157" s="16">
        <v>1.72E-2</v>
      </c>
      <c r="E157" s="10"/>
      <c r="G157" s="16">
        <f t="shared" si="25"/>
        <v>4.7E-2</v>
      </c>
      <c r="H157" s="16">
        <f t="shared" si="26"/>
        <v>4.7E-2</v>
      </c>
      <c r="I157" s="16">
        <f t="shared" si="27"/>
        <v>4.7E-2</v>
      </c>
      <c r="J157" s="16">
        <f t="shared" si="28"/>
        <v>2.0199999999999999E-2</v>
      </c>
      <c r="K157" s="16"/>
      <c r="L157" s="16"/>
      <c r="M157" s="16"/>
      <c r="N157" s="16"/>
      <c r="O157" s="147"/>
      <c r="P157" s="10"/>
      <c r="Q157" s="10"/>
      <c r="R157" s="10"/>
      <c r="S157" s="10"/>
      <c r="T157" s="10"/>
      <c r="U157" s="10"/>
      <c r="V157" s="269"/>
      <c r="W157" s="269"/>
      <c r="X157" s="269"/>
      <c r="Y157" s="269"/>
      <c r="Z157" s="269"/>
      <c r="AA157" s="269"/>
      <c r="AB157" s="10"/>
      <c r="AC157" s="10"/>
      <c r="AD157" s="10"/>
      <c r="AE157" s="10"/>
      <c r="AF157" s="10"/>
    </row>
    <row r="158" spans="1:32" ht="14.25" x14ac:dyDescent="0.2">
      <c r="A158" s="277">
        <v>45868</v>
      </c>
      <c r="B158" s="16">
        <v>3.7699999999999997E-2</v>
      </c>
      <c r="C158" s="10"/>
      <c r="D158" s="16">
        <v>1.7999999999999999E-2</v>
      </c>
      <c r="E158" s="10"/>
      <c r="G158" s="16">
        <f t="shared" ref="G158" si="29">B158+$G$21</f>
        <v>4.8699999999999993E-2</v>
      </c>
      <c r="H158" s="16">
        <f t="shared" ref="H158" si="30">B158+$H$21</f>
        <v>4.8699999999999993E-2</v>
      </c>
      <c r="I158" s="16">
        <f t="shared" ref="I158" si="31">B158+$I$21</f>
        <v>4.8699999999999993E-2</v>
      </c>
      <c r="J158" s="16">
        <f t="shared" ref="J158" si="32">D158+$J$21</f>
        <v>2.0999999999999998E-2</v>
      </c>
      <c r="K158" s="16"/>
      <c r="L158" s="16"/>
      <c r="M158" s="16"/>
      <c r="N158" s="16"/>
      <c r="O158" s="147"/>
      <c r="P158" s="10"/>
      <c r="Q158" s="10"/>
      <c r="R158" s="10"/>
      <c r="S158" s="10"/>
      <c r="T158" s="10"/>
      <c r="U158" s="10"/>
      <c r="V158" s="269"/>
      <c r="W158" s="269"/>
      <c r="X158" s="269"/>
      <c r="Y158" s="269"/>
      <c r="Z158" s="269"/>
      <c r="AA158" s="269"/>
      <c r="AB158" s="10"/>
      <c r="AC158" s="10"/>
      <c r="AD158" s="10"/>
      <c r="AE158" s="10"/>
      <c r="AF158" s="10"/>
    </row>
    <row r="159" spans="1:32" ht="14.25" x14ac:dyDescent="0.2">
      <c r="A159" s="277">
        <v>45896</v>
      </c>
      <c r="B159" s="16">
        <v>3.8199999999999998E-2</v>
      </c>
      <c r="C159" s="10"/>
      <c r="D159" s="16">
        <v>1.84E-2</v>
      </c>
      <c r="E159" s="10"/>
      <c r="G159" s="16">
        <f t="shared" ref="G159:G164" si="33">B159+$G$21</f>
        <v>4.9199999999999994E-2</v>
      </c>
      <c r="H159" s="16">
        <f t="shared" ref="H159:H164" si="34">B159+$H$21</f>
        <v>4.9199999999999994E-2</v>
      </c>
      <c r="I159" s="16">
        <f t="shared" ref="I159:I164" si="35">B159+$I$21</f>
        <v>4.9199999999999994E-2</v>
      </c>
      <c r="J159" s="16">
        <f t="shared" ref="J159:J164" si="36">D159+$J$21</f>
        <v>2.1399999999999999E-2</v>
      </c>
      <c r="K159" s="16"/>
      <c r="L159" s="16"/>
      <c r="M159" s="16"/>
      <c r="N159" s="16"/>
      <c r="O159" s="147"/>
      <c r="P159" s="10"/>
      <c r="Q159" s="10"/>
      <c r="R159" s="10"/>
      <c r="S159" s="10"/>
      <c r="T159" s="10"/>
      <c r="U159" s="10"/>
      <c r="V159" s="269"/>
      <c r="W159" s="269"/>
      <c r="X159" s="269"/>
      <c r="Y159" s="269"/>
      <c r="Z159" s="269"/>
      <c r="AA159" s="269"/>
      <c r="AB159" s="10"/>
      <c r="AC159" s="10"/>
      <c r="AD159" s="10"/>
      <c r="AE159" s="10"/>
      <c r="AF159" s="10"/>
    </row>
    <row r="160" spans="1:32" ht="14.25" x14ac:dyDescent="0.2">
      <c r="A160" s="277">
        <v>45924</v>
      </c>
      <c r="B160" s="16">
        <v>3.5900000000000001E-2</v>
      </c>
      <c r="C160" s="10"/>
      <c r="D160" s="16">
        <v>1.7100000000000001E-2</v>
      </c>
      <c r="E160" s="10"/>
      <c r="G160" s="16">
        <f t="shared" si="33"/>
        <v>4.6899999999999997E-2</v>
      </c>
      <c r="H160" s="16">
        <f t="shared" si="34"/>
        <v>4.6899999999999997E-2</v>
      </c>
      <c r="I160" s="16">
        <f t="shared" si="35"/>
        <v>4.6899999999999997E-2</v>
      </c>
      <c r="J160" s="16">
        <f t="shared" si="36"/>
        <v>2.01E-2</v>
      </c>
      <c r="K160" s="16"/>
      <c r="L160" s="16"/>
      <c r="M160" s="16"/>
      <c r="N160" s="16"/>
      <c r="O160" s="147"/>
      <c r="P160" s="10"/>
      <c r="Q160" s="10"/>
      <c r="R160" s="10"/>
      <c r="S160" s="10"/>
      <c r="T160" s="10"/>
      <c r="U160" s="10"/>
      <c r="V160" s="269"/>
      <c r="W160" s="269"/>
      <c r="X160" s="269"/>
      <c r="Y160" s="269"/>
      <c r="Z160" s="269"/>
      <c r="AA160" s="269"/>
      <c r="AB160" s="10"/>
      <c r="AC160" s="10"/>
      <c r="AD160" s="10"/>
      <c r="AE160" s="10"/>
      <c r="AF160" s="10"/>
    </row>
    <row r="161" spans="1:32" ht="14.25" x14ac:dyDescent="0.2">
      <c r="A161" s="277">
        <v>45960</v>
      </c>
      <c r="B161" s="16">
        <v>3.5099999999999999E-2</v>
      </c>
      <c r="C161" s="10"/>
      <c r="D161" s="16">
        <v>1.6400000000000001E-2</v>
      </c>
      <c r="E161" s="10"/>
      <c r="G161" s="16">
        <f t="shared" si="33"/>
        <v>4.6100000000000002E-2</v>
      </c>
      <c r="H161" s="16">
        <f t="shared" si="34"/>
        <v>4.6100000000000002E-2</v>
      </c>
      <c r="I161" s="16">
        <f t="shared" si="35"/>
        <v>4.6100000000000002E-2</v>
      </c>
      <c r="J161" s="16">
        <f t="shared" si="36"/>
        <v>1.9400000000000001E-2</v>
      </c>
      <c r="K161" s="16"/>
      <c r="L161" s="16"/>
      <c r="M161" s="16"/>
      <c r="N161" s="16"/>
      <c r="O161" s="147"/>
      <c r="P161" s="10"/>
      <c r="Q161" s="10"/>
      <c r="R161" s="10"/>
      <c r="S161" s="10"/>
      <c r="T161" s="10"/>
      <c r="U161" s="10"/>
      <c r="V161" s="269"/>
      <c r="W161" s="269"/>
      <c r="X161" s="269"/>
      <c r="Y161" s="269"/>
      <c r="Z161" s="269"/>
      <c r="AA161" s="269"/>
      <c r="AB161" s="10"/>
      <c r="AC161" s="10"/>
      <c r="AD161" s="10"/>
      <c r="AE161" s="10"/>
      <c r="AF161" s="10"/>
    </row>
    <row r="162" spans="1:32" ht="14.25" x14ac:dyDescent="0.2">
      <c r="A162" s="277">
        <v>45987</v>
      </c>
      <c r="B162" s="16">
        <v>3.49E-2</v>
      </c>
      <c r="C162" s="10"/>
      <c r="D162" s="16">
        <v>1.6199999999999999E-2</v>
      </c>
      <c r="E162" s="10"/>
      <c r="G162" s="16">
        <f t="shared" si="33"/>
        <v>4.5899999999999996E-2</v>
      </c>
      <c r="H162" s="16">
        <f t="shared" si="34"/>
        <v>4.5899999999999996E-2</v>
      </c>
      <c r="I162" s="16">
        <f t="shared" si="35"/>
        <v>4.5899999999999996E-2</v>
      </c>
      <c r="J162" s="16">
        <f t="shared" si="36"/>
        <v>1.9199999999999998E-2</v>
      </c>
      <c r="K162" s="16"/>
      <c r="L162" s="16"/>
      <c r="M162" s="16"/>
      <c r="N162" s="16"/>
      <c r="O162" s="147"/>
      <c r="P162" s="10"/>
      <c r="Q162" s="10"/>
      <c r="R162" s="10"/>
      <c r="S162" s="10"/>
      <c r="T162" s="10"/>
      <c r="U162" s="10"/>
      <c r="V162" s="269"/>
      <c r="W162" s="269"/>
      <c r="X162" s="269"/>
      <c r="Y162" s="269"/>
      <c r="Z162" s="269"/>
      <c r="AA162" s="269"/>
      <c r="AB162" s="10"/>
      <c r="AC162" s="10"/>
      <c r="AD162" s="10"/>
      <c r="AE162" s="10"/>
      <c r="AF162" s="10"/>
    </row>
    <row r="163" spans="1:32" ht="14.25" x14ac:dyDescent="0.2">
      <c r="A163" s="277">
        <v>46022</v>
      </c>
      <c r="B163" s="16">
        <v>3.7999999999999999E-2</v>
      </c>
      <c r="C163" s="10"/>
      <c r="D163" s="16">
        <v>1.8700000000000001E-2</v>
      </c>
      <c r="E163" s="10"/>
      <c r="G163" s="16">
        <f>B163+$G$21</f>
        <v>4.9000000000000002E-2</v>
      </c>
      <c r="H163" s="16">
        <f t="shared" si="34"/>
        <v>4.9000000000000002E-2</v>
      </c>
      <c r="I163" s="16">
        <f t="shared" si="35"/>
        <v>4.9000000000000002E-2</v>
      </c>
      <c r="J163" s="16">
        <f t="shared" si="36"/>
        <v>2.1700000000000001E-2</v>
      </c>
      <c r="P163" s="10"/>
      <c r="Q163" s="10"/>
      <c r="R163" s="10"/>
      <c r="S163" s="10"/>
      <c r="T163" s="10"/>
      <c r="U163" s="10"/>
      <c r="V163" s="269"/>
      <c r="W163" s="269"/>
      <c r="X163" s="269"/>
      <c r="Y163" s="269"/>
      <c r="Z163" s="269"/>
      <c r="AA163" s="269"/>
      <c r="AB163" s="10"/>
      <c r="AC163" s="10"/>
      <c r="AD163" s="10"/>
      <c r="AE163" s="10"/>
      <c r="AF163" s="10"/>
    </row>
    <row r="164" spans="1:32" ht="14.25" x14ac:dyDescent="0.2">
      <c r="A164" s="277">
        <v>46050</v>
      </c>
      <c r="B164" s="16">
        <v>3.8100000000000002E-2</v>
      </c>
      <c r="C164" s="10"/>
      <c r="D164" s="16">
        <v>1.84E-2</v>
      </c>
      <c r="E164" s="10"/>
      <c r="G164" s="16">
        <f t="shared" si="33"/>
        <v>4.9100000000000005E-2</v>
      </c>
      <c r="H164" s="16">
        <f t="shared" si="34"/>
        <v>4.9100000000000005E-2</v>
      </c>
      <c r="I164" s="16">
        <f t="shared" si="35"/>
        <v>4.9100000000000005E-2</v>
      </c>
      <c r="J164" s="16">
        <f t="shared" si="36"/>
        <v>2.1399999999999999E-2</v>
      </c>
      <c r="P164" s="10"/>
      <c r="Q164" s="10"/>
      <c r="R164" s="10"/>
      <c r="S164" s="10"/>
      <c r="T164" s="10"/>
      <c r="U164" s="10"/>
      <c r="V164" s="269"/>
      <c r="W164" s="269"/>
      <c r="X164" s="269"/>
      <c r="Y164" s="269"/>
      <c r="Z164" s="269"/>
      <c r="AA164" s="269"/>
      <c r="AB164" s="10"/>
      <c r="AC164" s="10"/>
      <c r="AD164" s="10"/>
      <c r="AE164" s="10"/>
      <c r="AF164" s="10"/>
    </row>
    <row r="165" spans="1:32" ht="14.25" x14ac:dyDescent="0.2">
      <c r="A165" s="277">
        <v>46078</v>
      </c>
      <c r="B165" s="16">
        <v>3.6200000000000003E-2</v>
      </c>
      <c r="C165" s="10"/>
      <c r="D165" s="16">
        <v>1.66E-2</v>
      </c>
      <c r="E165" s="10"/>
      <c r="G165" s="16">
        <f t="shared" ref="G165" si="37">B165+$G$21</f>
        <v>4.7200000000000006E-2</v>
      </c>
      <c r="H165" s="16">
        <f t="shared" ref="H165" si="38">B165+$H$21</f>
        <v>4.7200000000000006E-2</v>
      </c>
      <c r="I165" s="16">
        <f t="shared" ref="I165" si="39">B165+$I$21</f>
        <v>4.7200000000000006E-2</v>
      </c>
      <c r="J165" s="16">
        <f t="shared" ref="J165" si="40">D165+$J$21</f>
        <v>1.9599999999999999E-2</v>
      </c>
      <c r="P165" s="10"/>
      <c r="Q165" s="10"/>
      <c r="R165" s="10"/>
      <c r="S165" s="10"/>
      <c r="T165" s="10"/>
      <c r="U165" s="10"/>
      <c r="V165" s="269"/>
      <c r="W165" s="269"/>
      <c r="X165" s="269"/>
      <c r="Y165" s="269"/>
      <c r="Z165" s="269"/>
      <c r="AA165" s="269"/>
      <c r="AB165" s="10"/>
      <c r="AC165" s="10"/>
      <c r="AD165" s="10"/>
      <c r="AE165" s="10"/>
      <c r="AF165" s="10"/>
    </row>
    <row r="166" spans="1:32" ht="14.25" x14ac:dyDescent="0.2">
      <c r="A166" s="277">
        <v>46106</v>
      </c>
      <c r="B166" s="16">
        <v>3.8199999999999998E-2</v>
      </c>
      <c r="C166" s="10"/>
      <c r="D166" s="16">
        <v>1.83E-2</v>
      </c>
      <c r="E166" s="10"/>
      <c r="G166" s="16">
        <f t="shared" ref="G166" si="41">B166+$G$21</f>
        <v>4.9199999999999994E-2</v>
      </c>
      <c r="H166" s="16">
        <f t="shared" ref="H166" si="42">B166+$H$21</f>
        <v>4.9199999999999994E-2</v>
      </c>
      <c r="I166" s="16">
        <f t="shared" ref="I166" si="43">B166+$I$21</f>
        <v>4.9199999999999994E-2</v>
      </c>
      <c r="J166" s="16">
        <f t="shared" ref="J166" si="44">D166+$J$21</f>
        <v>2.1299999999999999E-2</v>
      </c>
      <c r="P166" s="10"/>
      <c r="Q166" s="10"/>
      <c r="R166" s="10"/>
      <c r="S166" s="10"/>
      <c r="T166" s="10"/>
      <c r="U166" s="10"/>
      <c r="V166" s="269"/>
      <c r="W166" s="269"/>
      <c r="X166" s="269"/>
      <c r="Y166" s="269"/>
      <c r="Z166" s="269"/>
      <c r="AA166" s="269"/>
      <c r="AB166" s="10"/>
      <c r="AC166" s="10"/>
      <c r="AD166" s="10"/>
      <c r="AE166" s="10"/>
      <c r="AF166" s="10"/>
    </row>
    <row r="167" spans="1:32" ht="14.25" x14ac:dyDescent="0.2">
      <c r="A167" s="277">
        <v>46141</v>
      </c>
      <c r="B167" s="16">
        <v>3.8899999999999997E-2</v>
      </c>
      <c r="C167" s="10"/>
      <c r="D167" s="16">
        <v>1.89E-2</v>
      </c>
      <c r="E167" s="10"/>
      <c r="G167" s="16">
        <f t="shared" ref="G167" si="45">B167+$G$21</f>
        <v>4.99E-2</v>
      </c>
      <c r="H167" s="16">
        <f t="shared" ref="H167" si="46">B167+$H$21</f>
        <v>4.99E-2</v>
      </c>
      <c r="I167" s="16">
        <f t="shared" ref="I167" si="47">B167+$I$21</f>
        <v>4.99E-2</v>
      </c>
      <c r="J167" s="16">
        <f t="shared" ref="J167" si="48">D167+$J$21</f>
        <v>2.1899999999999999E-2</v>
      </c>
      <c r="P167" s="10"/>
      <c r="Q167" s="10"/>
      <c r="R167" s="10"/>
      <c r="S167" s="10"/>
      <c r="T167" s="10"/>
      <c r="U167" s="10"/>
      <c r="V167" s="269"/>
      <c r="W167" s="269"/>
      <c r="X167" s="269"/>
      <c r="Y167" s="269"/>
      <c r="Z167" s="269"/>
      <c r="AA167" s="269"/>
      <c r="AB167" s="10"/>
      <c r="AC167" s="10"/>
      <c r="AD167" s="10"/>
      <c r="AE167" s="10"/>
      <c r="AF167" s="10"/>
    </row>
    <row r="168" spans="1:32" ht="14.25" x14ac:dyDescent="0.2">
      <c r="P168" s="10"/>
      <c r="Q168" s="10"/>
      <c r="R168" s="10"/>
      <c r="S168" s="10"/>
      <c r="T168" s="10"/>
      <c r="U168" s="10"/>
      <c r="V168" s="269"/>
      <c r="W168" s="269"/>
      <c r="X168" s="269"/>
      <c r="Y168" s="269"/>
      <c r="Z168" s="269"/>
      <c r="AA168" s="269"/>
      <c r="AB168" s="10"/>
      <c r="AC168" s="10"/>
      <c r="AD168" s="10"/>
      <c r="AE168" s="10"/>
      <c r="AF168" s="10"/>
    </row>
    <row r="169" spans="1:32" ht="14.25" x14ac:dyDescent="0.2">
      <c r="P169" s="10"/>
      <c r="Q169" s="10"/>
      <c r="R169" s="10"/>
      <c r="S169" s="10"/>
      <c r="T169" s="10"/>
      <c r="U169" s="10"/>
      <c r="V169" s="269"/>
      <c r="W169" s="269"/>
      <c r="X169" s="269"/>
      <c r="Y169" s="269"/>
      <c r="Z169" s="269"/>
      <c r="AA169" s="269"/>
      <c r="AB169" s="10"/>
      <c r="AC169" s="10"/>
      <c r="AD169" s="10"/>
      <c r="AE169" s="10"/>
      <c r="AF169" s="10"/>
    </row>
    <row r="170" spans="1:32" ht="14.25" x14ac:dyDescent="0.2">
      <c r="P170" s="10"/>
      <c r="Q170" s="10"/>
      <c r="R170" s="10"/>
      <c r="S170" s="10"/>
      <c r="T170" s="10"/>
      <c r="U170" s="10"/>
      <c r="V170" s="269"/>
      <c r="W170" s="269"/>
      <c r="X170" s="269"/>
      <c r="Y170" s="269"/>
      <c r="Z170" s="269"/>
      <c r="AA170" s="269"/>
      <c r="AB170" s="10"/>
      <c r="AC170" s="10"/>
      <c r="AD170" s="10"/>
      <c r="AE170" s="10"/>
      <c r="AF170" s="10"/>
    </row>
    <row r="171" spans="1:32" ht="14.25" x14ac:dyDescent="0.2">
      <c r="P171" s="10"/>
      <c r="Q171" s="10"/>
      <c r="R171" s="10"/>
      <c r="S171" s="10"/>
      <c r="T171" s="10"/>
      <c r="U171" s="10"/>
      <c r="V171" s="269"/>
      <c r="W171" s="269"/>
      <c r="X171" s="269"/>
      <c r="Y171" s="269"/>
      <c r="Z171" s="269"/>
      <c r="AA171" s="269"/>
      <c r="AB171" s="10"/>
      <c r="AC171" s="10"/>
      <c r="AD171" s="10"/>
      <c r="AE171" s="10"/>
      <c r="AF171" s="10"/>
    </row>
    <row r="172" spans="1:32" ht="14.25" x14ac:dyDescent="0.2">
      <c r="P172" s="10"/>
      <c r="Q172" s="10"/>
      <c r="R172" s="10"/>
      <c r="S172" s="10"/>
      <c r="T172" s="10"/>
      <c r="U172" s="10"/>
      <c r="V172" s="269"/>
      <c r="W172" s="269"/>
      <c r="X172" s="269"/>
      <c r="Y172" s="269"/>
      <c r="Z172" s="269"/>
      <c r="AA172" s="269"/>
      <c r="AB172" s="10"/>
      <c r="AC172" s="10"/>
      <c r="AD172" s="10"/>
      <c r="AE172" s="10"/>
      <c r="AF172" s="10"/>
    </row>
    <row r="173" spans="1:32" ht="14.25" x14ac:dyDescent="0.2">
      <c r="P173" s="10"/>
      <c r="Q173" s="10"/>
      <c r="R173" s="10"/>
      <c r="S173" s="10"/>
      <c r="T173" s="10"/>
      <c r="U173" s="10"/>
      <c r="V173" s="269"/>
      <c r="W173" s="269"/>
      <c r="X173" s="269"/>
      <c r="Y173" s="269"/>
      <c r="Z173" s="269"/>
      <c r="AA173" s="269"/>
      <c r="AB173" s="10"/>
      <c r="AC173" s="10"/>
      <c r="AD173" s="10"/>
      <c r="AE173" s="10"/>
      <c r="AF173" s="10"/>
    </row>
    <row r="174" spans="1:32" ht="14.25" x14ac:dyDescent="0.2">
      <c r="P174" s="10"/>
      <c r="Q174" s="10"/>
      <c r="R174" s="10"/>
      <c r="S174" s="10"/>
      <c r="T174" s="10"/>
      <c r="U174" s="10"/>
      <c r="V174" s="269"/>
      <c r="W174" s="269"/>
      <c r="X174" s="269"/>
      <c r="Y174" s="269"/>
      <c r="Z174" s="269"/>
      <c r="AA174" s="269"/>
      <c r="AB174" s="10"/>
      <c r="AC174" s="10"/>
      <c r="AD174" s="10"/>
      <c r="AE174" s="10"/>
      <c r="AF174" s="10"/>
    </row>
    <row r="175" spans="1:32" ht="14.25" x14ac:dyDescent="0.2">
      <c r="P175" s="10"/>
      <c r="Q175" s="10"/>
      <c r="R175" s="10"/>
      <c r="S175" s="10"/>
      <c r="T175" s="10"/>
      <c r="U175" s="10"/>
      <c r="V175" s="269"/>
      <c r="W175" s="269"/>
      <c r="X175" s="269"/>
      <c r="Y175" s="269"/>
      <c r="Z175" s="269"/>
      <c r="AA175" s="269"/>
      <c r="AB175" s="10"/>
      <c r="AC175" s="10"/>
      <c r="AD175" s="10"/>
      <c r="AE175" s="10"/>
      <c r="AF175" s="10"/>
    </row>
    <row r="176" spans="1:32" ht="14.25" x14ac:dyDescent="0.2">
      <c r="P176" s="10"/>
      <c r="Q176" s="10"/>
      <c r="R176" s="10"/>
      <c r="S176" s="10"/>
      <c r="T176" s="10"/>
      <c r="U176" s="10"/>
      <c r="V176" s="269"/>
      <c r="W176" s="269"/>
      <c r="X176" s="269"/>
      <c r="Y176" s="269"/>
      <c r="Z176" s="269"/>
      <c r="AA176" s="269"/>
      <c r="AB176" s="10"/>
      <c r="AC176" s="10"/>
      <c r="AD176" s="10"/>
      <c r="AE176" s="10"/>
      <c r="AF176" s="10"/>
    </row>
    <row r="177" spans="16:32" ht="14.25" x14ac:dyDescent="0.2">
      <c r="P177" s="10"/>
      <c r="Q177" s="10"/>
      <c r="R177" s="10"/>
      <c r="S177" s="10"/>
      <c r="T177" s="10"/>
      <c r="U177" s="10"/>
      <c r="V177" s="269"/>
      <c r="W177" s="269"/>
      <c r="X177" s="269"/>
      <c r="Y177" s="269"/>
      <c r="Z177" s="269"/>
      <c r="AA177" s="269"/>
      <c r="AB177" s="10"/>
      <c r="AC177" s="10"/>
      <c r="AD177" s="10"/>
      <c r="AE177" s="10"/>
      <c r="AF177" s="10"/>
    </row>
    <row r="178" spans="16:32" ht="14.25" x14ac:dyDescent="0.2">
      <c r="P178" s="10"/>
      <c r="Q178" s="10"/>
      <c r="R178" s="10"/>
      <c r="S178" s="10"/>
      <c r="T178" s="10"/>
      <c r="U178" s="10"/>
      <c r="V178" s="269"/>
      <c r="W178" s="269"/>
      <c r="X178" s="269"/>
      <c r="Y178" s="269"/>
      <c r="Z178" s="269"/>
      <c r="AA178" s="269"/>
      <c r="AB178" s="10"/>
      <c r="AC178" s="10"/>
      <c r="AD178" s="10"/>
      <c r="AE178" s="10"/>
      <c r="AF178" s="10"/>
    </row>
    <row r="179" spans="16:32" ht="14.25" x14ac:dyDescent="0.2">
      <c r="P179" s="10"/>
      <c r="Q179" s="10"/>
      <c r="R179" s="10"/>
      <c r="S179" s="10"/>
      <c r="T179" s="10"/>
      <c r="U179" s="10"/>
      <c r="V179" s="269"/>
      <c r="W179" s="269"/>
      <c r="X179" s="269"/>
      <c r="Y179" s="269"/>
      <c r="Z179" s="269"/>
      <c r="AA179" s="269"/>
      <c r="AB179" s="10"/>
      <c r="AC179" s="10"/>
      <c r="AD179" s="10"/>
      <c r="AE179" s="10"/>
      <c r="AF179" s="10"/>
    </row>
    <row r="180" spans="16:32" ht="14.25" x14ac:dyDescent="0.2">
      <c r="P180" s="10"/>
      <c r="Q180" s="10"/>
      <c r="R180" s="10"/>
      <c r="S180" s="10"/>
      <c r="T180" s="10"/>
      <c r="U180" s="10"/>
      <c r="V180" s="269"/>
      <c r="W180" s="269"/>
      <c r="X180" s="269"/>
      <c r="Y180" s="269"/>
      <c r="Z180" s="269"/>
      <c r="AA180" s="269"/>
      <c r="AB180" s="10"/>
      <c r="AC180" s="10"/>
      <c r="AD180" s="10"/>
      <c r="AE180" s="10"/>
      <c r="AF180" s="10"/>
    </row>
    <row r="181" spans="16:32" ht="14.25" x14ac:dyDescent="0.2">
      <c r="P181" s="10"/>
      <c r="Q181" s="10"/>
      <c r="R181" s="10"/>
      <c r="S181" s="10"/>
      <c r="T181" s="10"/>
      <c r="U181" s="10"/>
      <c r="V181" s="269"/>
      <c r="W181" s="269"/>
      <c r="X181" s="269"/>
      <c r="Y181" s="269"/>
      <c r="Z181" s="269"/>
      <c r="AA181" s="269"/>
      <c r="AB181" s="10"/>
      <c r="AC181" s="10"/>
      <c r="AD181" s="10"/>
      <c r="AE181" s="10"/>
      <c r="AF181" s="10"/>
    </row>
    <row r="182" spans="16:32" ht="14.25" x14ac:dyDescent="0.2">
      <c r="P182" s="10"/>
      <c r="Q182" s="10"/>
      <c r="R182" s="10"/>
      <c r="S182" s="10"/>
      <c r="T182" s="10"/>
      <c r="U182" s="10"/>
      <c r="V182" s="269"/>
      <c r="W182" s="269"/>
      <c r="X182" s="269"/>
      <c r="Y182" s="269"/>
      <c r="Z182" s="269"/>
      <c r="AA182" s="269"/>
      <c r="AB182" s="10"/>
      <c r="AC182" s="10"/>
      <c r="AD182" s="10"/>
      <c r="AE182" s="10"/>
      <c r="AF182" s="10"/>
    </row>
    <row r="183" spans="16:32" ht="14.25" x14ac:dyDescent="0.2">
      <c r="P183" s="10"/>
      <c r="Q183" s="10"/>
      <c r="R183" s="10"/>
      <c r="S183" s="10"/>
      <c r="T183" s="10"/>
      <c r="U183" s="10"/>
      <c r="V183" s="269"/>
      <c r="W183" s="269"/>
      <c r="X183" s="269"/>
      <c r="Y183" s="269"/>
      <c r="Z183" s="269"/>
      <c r="AA183" s="269"/>
      <c r="AB183" s="10"/>
      <c r="AC183" s="10"/>
      <c r="AD183" s="10"/>
      <c r="AE183" s="10"/>
      <c r="AF183" s="10"/>
    </row>
    <row r="184" spans="16:32" ht="14.25" x14ac:dyDescent="0.2">
      <c r="P184" s="10"/>
      <c r="Q184" s="10"/>
      <c r="R184" s="10"/>
      <c r="S184" s="10"/>
      <c r="T184" s="10"/>
      <c r="U184" s="10"/>
      <c r="V184" s="269"/>
      <c r="W184" s="269"/>
      <c r="X184" s="269"/>
      <c r="Y184" s="269"/>
      <c r="Z184" s="269"/>
      <c r="AA184" s="269"/>
      <c r="AB184" s="10"/>
      <c r="AC184" s="10"/>
      <c r="AD184" s="10"/>
      <c r="AE184" s="10"/>
      <c r="AF184" s="10"/>
    </row>
    <row r="185" spans="16:32" ht="14.25" x14ac:dyDescent="0.2">
      <c r="P185" s="10"/>
      <c r="Q185" s="10"/>
      <c r="R185" s="10"/>
      <c r="S185" s="10"/>
      <c r="T185" s="10"/>
      <c r="U185" s="10"/>
      <c r="V185" s="269"/>
      <c r="W185" s="269"/>
      <c r="X185" s="269"/>
      <c r="Y185" s="269"/>
      <c r="Z185" s="269"/>
      <c r="AA185" s="269"/>
      <c r="AB185" s="10"/>
      <c r="AC185" s="10"/>
      <c r="AD185" s="10"/>
      <c r="AE185" s="10"/>
      <c r="AF185" s="10"/>
    </row>
    <row r="186" spans="16:32" ht="14.25" x14ac:dyDescent="0.2">
      <c r="P186" s="10"/>
      <c r="Q186" s="10"/>
      <c r="R186" s="10"/>
      <c r="S186" s="10"/>
      <c r="T186" s="10"/>
      <c r="U186" s="10"/>
      <c r="V186" s="269"/>
      <c r="W186" s="269"/>
      <c r="X186" s="269"/>
      <c r="Y186" s="269"/>
      <c r="Z186" s="269"/>
      <c r="AA186" s="269"/>
      <c r="AB186" s="10"/>
      <c r="AC186" s="10"/>
      <c r="AD186" s="10"/>
      <c r="AE186" s="10"/>
      <c r="AF186" s="10"/>
    </row>
    <row r="187" spans="16:32" ht="14.25" x14ac:dyDescent="0.2">
      <c r="P187" s="10"/>
      <c r="Q187" s="10"/>
      <c r="R187" s="10"/>
      <c r="S187" s="10"/>
      <c r="T187" s="10"/>
      <c r="U187" s="10"/>
      <c r="V187" s="269"/>
      <c r="W187" s="269"/>
      <c r="X187" s="269"/>
      <c r="Y187" s="269"/>
      <c r="Z187" s="269"/>
      <c r="AA187" s="269"/>
      <c r="AB187" s="10"/>
      <c r="AC187" s="10"/>
      <c r="AD187" s="10"/>
      <c r="AE187" s="10"/>
      <c r="AF187" s="10"/>
    </row>
    <row r="188" spans="16:32" ht="14.25" x14ac:dyDescent="0.2">
      <c r="P188" s="10"/>
      <c r="Q188" s="10"/>
      <c r="R188" s="10"/>
      <c r="S188" s="10"/>
      <c r="T188" s="10"/>
      <c r="U188" s="10"/>
      <c r="V188" s="269"/>
      <c r="W188" s="269"/>
      <c r="X188" s="269"/>
      <c r="Y188" s="269"/>
      <c r="Z188" s="269"/>
      <c r="AA188" s="269"/>
      <c r="AB188" s="10"/>
      <c r="AC188" s="10"/>
      <c r="AD188" s="10"/>
      <c r="AE188" s="10"/>
      <c r="AF188" s="10"/>
    </row>
    <row r="189" spans="16:32" ht="14.25" x14ac:dyDescent="0.2">
      <c r="P189" s="10"/>
      <c r="Q189" s="10"/>
      <c r="R189" s="10"/>
      <c r="S189" s="10"/>
      <c r="T189" s="10"/>
      <c r="U189" s="10"/>
      <c r="V189" s="269"/>
      <c r="W189" s="269"/>
      <c r="X189" s="269"/>
      <c r="Y189" s="269"/>
      <c r="Z189" s="269"/>
      <c r="AA189" s="269"/>
      <c r="AB189" s="10"/>
      <c r="AC189" s="10"/>
      <c r="AD189" s="10"/>
      <c r="AE189" s="10"/>
      <c r="AF189" s="10"/>
    </row>
    <row r="190" spans="16:32" ht="14.25" x14ac:dyDescent="0.2">
      <c r="P190" s="10"/>
      <c r="Q190" s="10"/>
      <c r="R190" s="10"/>
      <c r="S190" s="10"/>
      <c r="T190" s="10"/>
      <c r="U190" s="10"/>
      <c r="V190" s="269"/>
      <c r="W190" s="269"/>
      <c r="X190" s="269"/>
      <c r="Y190" s="269"/>
      <c r="Z190" s="269"/>
      <c r="AA190" s="269"/>
      <c r="AB190" s="10"/>
      <c r="AC190" s="10"/>
      <c r="AD190" s="10"/>
      <c r="AE190" s="10"/>
      <c r="AF190" s="10"/>
    </row>
    <row r="191" spans="16:32" ht="14.25" x14ac:dyDescent="0.2">
      <c r="P191" s="10"/>
      <c r="Q191" s="10"/>
      <c r="R191" s="10"/>
      <c r="S191" s="10"/>
      <c r="T191" s="10"/>
      <c r="U191" s="10"/>
      <c r="V191" s="269"/>
      <c r="W191" s="269"/>
      <c r="X191" s="269"/>
      <c r="Y191" s="269"/>
      <c r="Z191" s="269"/>
      <c r="AA191" s="269"/>
      <c r="AB191" s="10"/>
      <c r="AC191" s="10"/>
      <c r="AD191" s="10"/>
      <c r="AE191" s="10"/>
      <c r="AF191" s="10"/>
    </row>
    <row r="192" spans="16:32" ht="14.25" x14ac:dyDescent="0.2">
      <c r="P192" s="10"/>
      <c r="Q192" s="10"/>
      <c r="R192" s="10"/>
      <c r="S192" s="10"/>
      <c r="T192" s="10"/>
      <c r="U192" s="10"/>
      <c r="V192" s="269"/>
      <c r="W192" s="269"/>
      <c r="X192" s="269"/>
      <c r="Y192" s="269"/>
      <c r="Z192" s="269"/>
      <c r="AA192" s="269"/>
      <c r="AB192" s="10"/>
      <c r="AC192" s="10"/>
      <c r="AD192" s="10"/>
      <c r="AE192" s="10"/>
      <c r="AF192" s="10"/>
    </row>
    <row r="193" spans="16:32" ht="14.25" x14ac:dyDescent="0.2">
      <c r="P193" s="10"/>
      <c r="Q193" s="10"/>
      <c r="R193" s="10"/>
      <c r="S193" s="10"/>
      <c r="T193" s="10"/>
      <c r="U193" s="10"/>
      <c r="V193" s="269"/>
      <c r="W193" s="269"/>
      <c r="X193" s="269"/>
      <c r="Y193" s="269"/>
      <c r="Z193" s="269"/>
      <c r="AA193" s="269"/>
      <c r="AB193" s="10"/>
      <c r="AC193" s="10"/>
      <c r="AD193" s="10"/>
      <c r="AE193" s="10"/>
      <c r="AF193" s="10"/>
    </row>
    <row r="194" spans="16:32" ht="14.25" x14ac:dyDescent="0.2">
      <c r="P194" s="10"/>
      <c r="Q194" s="10"/>
      <c r="R194" s="10"/>
      <c r="S194" s="10"/>
      <c r="T194" s="10"/>
      <c r="U194" s="10"/>
      <c r="V194" s="269"/>
      <c r="W194" s="269"/>
      <c r="X194" s="269"/>
      <c r="Y194" s="269"/>
      <c r="Z194" s="269"/>
      <c r="AA194" s="269"/>
      <c r="AB194" s="10"/>
      <c r="AC194" s="10"/>
      <c r="AD194" s="10"/>
      <c r="AE194" s="10"/>
      <c r="AF194" s="10"/>
    </row>
    <row r="195" spans="16:32" ht="14.25" x14ac:dyDescent="0.2">
      <c r="P195" s="10"/>
      <c r="Q195" s="10"/>
      <c r="R195" s="10"/>
      <c r="S195" s="10"/>
      <c r="T195" s="10"/>
      <c r="U195" s="10"/>
      <c r="V195" s="269"/>
      <c r="W195" s="269"/>
      <c r="X195" s="269"/>
      <c r="Y195" s="269"/>
      <c r="Z195" s="269"/>
      <c r="AA195" s="269"/>
      <c r="AB195" s="10"/>
      <c r="AC195" s="10"/>
      <c r="AD195" s="10"/>
      <c r="AE195" s="10"/>
      <c r="AF195" s="10"/>
    </row>
    <row r="196" spans="16:32" ht="14.25" x14ac:dyDescent="0.2">
      <c r="P196" s="10"/>
      <c r="Q196" s="10"/>
      <c r="R196" s="10"/>
      <c r="S196" s="10"/>
      <c r="T196" s="10"/>
      <c r="U196" s="10"/>
      <c r="V196" s="269"/>
      <c r="W196" s="269"/>
      <c r="X196" s="269"/>
      <c r="Y196" s="269"/>
      <c r="Z196" s="269"/>
      <c r="AA196" s="269"/>
      <c r="AB196" s="10"/>
      <c r="AC196" s="10"/>
      <c r="AD196" s="10"/>
      <c r="AE196" s="10"/>
      <c r="AF196" s="10"/>
    </row>
    <row r="197" spans="16:32" ht="14.25" x14ac:dyDescent="0.2">
      <c r="P197" s="10"/>
      <c r="Q197" s="10"/>
      <c r="R197" s="10"/>
      <c r="S197" s="10"/>
      <c r="T197" s="10"/>
      <c r="U197" s="10"/>
      <c r="V197" s="269"/>
      <c r="W197" s="269"/>
      <c r="X197" s="269"/>
      <c r="Y197" s="269"/>
      <c r="Z197" s="269"/>
      <c r="AA197" s="269"/>
      <c r="AB197" s="10"/>
      <c r="AC197" s="10"/>
      <c r="AD197" s="10"/>
      <c r="AE197" s="10"/>
      <c r="AF197" s="10"/>
    </row>
    <row r="198" spans="16:32" ht="14.25" x14ac:dyDescent="0.2">
      <c r="P198" s="10"/>
      <c r="Q198" s="10"/>
      <c r="R198" s="10"/>
      <c r="S198" s="10"/>
      <c r="T198" s="10"/>
      <c r="U198" s="10"/>
      <c r="V198" s="269"/>
      <c r="W198" s="269"/>
      <c r="X198" s="269"/>
      <c r="Y198" s="269"/>
      <c r="Z198" s="269"/>
      <c r="AA198" s="269"/>
      <c r="AB198" s="10"/>
      <c r="AC198" s="10"/>
      <c r="AD198" s="10"/>
      <c r="AE198" s="10"/>
      <c r="AF198" s="10"/>
    </row>
    <row r="199" spans="16:32" ht="14.25" x14ac:dyDescent="0.2">
      <c r="P199" s="10"/>
      <c r="Q199" s="10"/>
      <c r="R199" s="10"/>
      <c r="S199" s="10"/>
      <c r="T199" s="10"/>
      <c r="U199" s="10"/>
      <c r="V199" s="269"/>
      <c r="W199" s="269"/>
      <c r="X199" s="269"/>
      <c r="Y199" s="269"/>
      <c r="Z199" s="269"/>
      <c r="AA199" s="269"/>
      <c r="AB199" s="10"/>
      <c r="AC199" s="10"/>
      <c r="AD199" s="10"/>
      <c r="AE199" s="10"/>
      <c r="AF199" s="10"/>
    </row>
    <row r="200" spans="16:32" ht="14.25" x14ac:dyDescent="0.2">
      <c r="P200" s="10"/>
      <c r="Q200" s="10"/>
      <c r="R200" s="10"/>
      <c r="S200" s="10"/>
      <c r="T200" s="10"/>
      <c r="U200" s="10"/>
      <c r="V200" s="269"/>
      <c r="W200" s="269"/>
      <c r="X200" s="269"/>
      <c r="Y200" s="269"/>
      <c r="Z200" s="269"/>
      <c r="AA200" s="269"/>
      <c r="AB200" s="10"/>
      <c r="AC200" s="10"/>
      <c r="AD200" s="10"/>
      <c r="AE200" s="10"/>
      <c r="AF200" s="10"/>
    </row>
    <row r="201" spans="16:32" ht="14.25" x14ac:dyDescent="0.2">
      <c r="P201" s="10"/>
      <c r="Q201" s="10"/>
      <c r="R201" s="10"/>
      <c r="S201" s="10"/>
      <c r="T201" s="10"/>
      <c r="U201" s="10"/>
      <c r="V201" s="269"/>
      <c r="W201" s="269"/>
      <c r="X201" s="269"/>
      <c r="Y201" s="269"/>
      <c r="Z201" s="269"/>
      <c r="AA201" s="269"/>
      <c r="AB201" s="10"/>
      <c r="AC201" s="10"/>
      <c r="AD201" s="10"/>
      <c r="AE201" s="10"/>
      <c r="AF201" s="10"/>
    </row>
    <row r="202" spans="16:32" ht="14.25" x14ac:dyDescent="0.2">
      <c r="P202" s="10"/>
      <c r="Q202" s="10"/>
      <c r="R202" s="10"/>
      <c r="S202" s="10"/>
      <c r="T202" s="10"/>
      <c r="U202" s="10"/>
      <c r="V202" s="269"/>
      <c r="W202" s="269"/>
      <c r="X202" s="269"/>
      <c r="Y202" s="269"/>
      <c r="Z202" s="269"/>
      <c r="AA202" s="269"/>
      <c r="AB202" s="10"/>
      <c r="AC202" s="10"/>
      <c r="AD202" s="10"/>
      <c r="AE202" s="10"/>
      <c r="AF202" s="10"/>
    </row>
    <row r="203" spans="16:32" ht="14.25" x14ac:dyDescent="0.2">
      <c r="P203" s="10"/>
      <c r="Q203" s="10"/>
      <c r="R203" s="10"/>
      <c r="S203" s="10"/>
      <c r="T203" s="10"/>
      <c r="U203" s="10"/>
      <c r="V203" s="269"/>
      <c r="W203" s="269"/>
      <c r="X203" s="269"/>
      <c r="Y203" s="269"/>
      <c r="Z203" s="269"/>
      <c r="AA203" s="269"/>
      <c r="AB203" s="10"/>
      <c r="AC203" s="10"/>
      <c r="AD203" s="10"/>
      <c r="AE203" s="10"/>
      <c r="AF203" s="10"/>
    </row>
    <row r="204" spans="16:32" ht="14.25" x14ac:dyDescent="0.2">
      <c r="AD204" s="10"/>
      <c r="AE204" s="10"/>
      <c r="AF204" s="10"/>
    </row>
    <row r="205" spans="16:32" ht="14.25" x14ac:dyDescent="0.2">
      <c r="AD205" s="10"/>
      <c r="AE205" s="10"/>
      <c r="AF205" s="10"/>
    </row>
    <row r="206" spans="16:32" ht="14.25" x14ac:dyDescent="0.2">
      <c r="AD206" s="10"/>
      <c r="AE206" s="10"/>
      <c r="AF206" s="10"/>
    </row>
    <row r="207" spans="16:32" ht="14.25" x14ac:dyDescent="0.2">
      <c r="AD207" s="10"/>
      <c r="AE207" s="10"/>
      <c r="AF207" s="10"/>
    </row>
    <row r="208" spans="16:32" ht="14.25" x14ac:dyDescent="0.2">
      <c r="AD208" s="10"/>
      <c r="AE208" s="10"/>
      <c r="AF208" s="10"/>
    </row>
    <row r="209" spans="22:41" ht="14.25" x14ac:dyDescent="0.2">
      <c r="AD209" s="10"/>
      <c r="AE209" s="10"/>
      <c r="AF209" s="10"/>
    </row>
    <row r="210" spans="22:41" ht="14.25" x14ac:dyDescent="0.2">
      <c r="AD210" s="10"/>
      <c r="AE210" s="10"/>
      <c r="AF210" s="10"/>
    </row>
    <row r="211" spans="22:41" ht="14.25" x14ac:dyDescent="0.2">
      <c r="AD211" s="10"/>
      <c r="AE211" s="10"/>
      <c r="AF211" s="10"/>
    </row>
    <row r="212" spans="22:41" ht="14.25" x14ac:dyDescent="0.2">
      <c r="AD212" s="10"/>
      <c r="AE212" s="10"/>
      <c r="AF212" s="10"/>
    </row>
    <row r="213" spans="22:41" ht="14.25" x14ac:dyDescent="0.2">
      <c r="AD213" s="10"/>
      <c r="AE213" s="10"/>
      <c r="AF213" s="10"/>
    </row>
    <row r="214" spans="22:41" ht="14.25" x14ac:dyDescent="0.2">
      <c r="AD214" s="10"/>
      <c r="AE214" s="10"/>
      <c r="AF214" s="10"/>
    </row>
    <row r="215" spans="22:41" ht="14.25" x14ac:dyDescent="0.2">
      <c r="AD215" s="10"/>
      <c r="AE215" s="10"/>
      <c r="AF215" s="10"/>
    </row>
    <row r="216" spans="22:41" ht="14.25" x14ac:dyDescent="0.2">
      <c r="AD216" s="10"/>
      <c r="AE216" s="10"/>
      <c r="AF216" s="10"/>
    </row>
    <row r="217" spans="22:41" ht="14.25" x14ac:dyDescent="0.2">
      <c r="AD217" s="10"/>
      <c r="AE217" s="10"/>
      <c r="AF217" s="10"/>
    </row>
    <row r="218" spans="22:41" ht="14.25" x14ac:dyDescent="0.2">
      <c r="AD218" s="10"/>
      <c r="AE218" s="10"/>
      <c r="AF218" s="10"/>
    </row>
    <row r="219" spans="22:41" ht="14.25" x14ac:dyDescent="0.2">
      <c r="AD219" s="10"/>
      <c r="AE219" s="10"/>
      <c r="AF219" s="10"/>
    </row>
    <row r="220" spans="22:41" s="27" customFormat="1" ht="14.25" x14ac:dyDescent="0.2">
      <c r="V220" s="273"/>
      <c r="W220" s="273"/>
      <c r="X220" s="273"/>
      <c r="Y220" s="273"/>
      <c r="Z220" s="273"/>
      <c r="AA220" s="273"/>
      <c r="AD220" s="10"/>
      <c r="AE220" s="10"/>
      <c r="AF220" s="10"/>
      <c r="AG220"/>
      <c r="AH220"/>
      <c r="AI220"/>
      <c r="AJ220"/>
      <c r="AK220"/>
      <c r="AL220"/>
      <c r="AM220"/>
      <c r="AN220"/>
      <c r="AO220"/>
    </row>
    <row r="221" spans="22:41" ht="14.25" x14ac:dyDescent="0.2">
      <c r="AD221" s="10"/>
      <c r="AE221" s="10"/>
      <c r="AF221" s="10"/>
    </row>
    <row r="222" spans="22:41" ht="14.25" x14ac:dyDescent="0.2">
      <c r="AD222" s="10"/>
      <c r="AE222" s="10"/>
      <c r="AF222" s="10"/>
    </row>
    <row r="223" spans="22:41" s="27" customFormat="1" ht="14.25" x14ac:dyDescent="0.2">
      <c r="V223" s="273"/>
      <c r="W223" s="273"/>
      <c r="X223" s="273"/>
      <c r="Y223" s="273"/>
      <c r="Z223" s="273"/>
      <c r="AA223" s="273"/>
      <c r="AD223" s="10"/>
      <c r="AE223" s="10"/>
      <c r="AF223" s="10"/>
      <c r="AG223"/>
      <c r="AH223"/>
      <c r="AI223"/>
      <c r="AJ223"/>
      <c r="AK223"/>
      <c r="AL223"/>
      <c r="AM223"/>
      <c r="AN223"/>
      <c r="AO223"/>
    </row>
    <row r="224" spans="22:41" ht="14.25" x14ac:dyDescent="0.2">
      <c r="AD224" s="10"/>
      <c r="AE224" s="10"/>
      <c r="AF224" s="10"/>
    </row>
    <row r="225" spans="22:41" ht="14.25" x14ac:dyDescent="0.2">
      <c r="AD225" s="10"/>
      <c r="AE225" s="10"/>
      <c r="AF225" s="10"/>
    </row>
    <row r="226" spans="22:41" s="27" customFormat="1" ht="14.25" x14ac:dyDescent="0.2">
      <c r="V226" s="273"/>
      <c r="W226" s="273"/>
      <c r="X226" s="273"/>
      <c r="Y226" s="273"/>
      <c r="Z226" s="273"/>
      <c r="AA226" s="273"/>
      <c r="AD226" s="10"/>
      <c r="AE226" s="10"/>
      <c r="AF226" s="10"/>
      <c r="AG226"/>
      <c r="AH226"/>
      <c r="AI226"/>
      <c r="AJ226"/>
      <c r="AK226"/>
      <c r="AL226"/>
      <c r="AM226"/>
      <c r="AN226"/>
      <c r="AO226"/>
    </row>
    <row r="227" spans="22:41" ht="14.25" x14ac:dyDescent="0.2">
      <c r="AD227" s="10"/>
      <c r="AE227" s="10"/>
      <c r="AF227" s="10"/>
    </row>
    <row r="228" spans="22:41" ht="14.25" x14ac:dyDescent="0.2">
      <c r="AD228" s="10"/>
      <c r="AE228" s="10"/>
      <c r="AF228" s="10"/>
    </row>
    <row r="229" spans="22:41" s="27" customFormat="1" ht="14.25" x14ac:dyDescent="0.2">
      <c r="V229" s="273"/>
      <c r="W229" s="273"/>
      <c r="X229" s="273"/>
      <c r="Y229" s="273"/>
      <c r="Z229" s="273"/>
      <c r="AA229" s="273"/>
      <c r="AD229" s="10"/>
      <c r="AE229" s="10"/>
      <c r="AF229" s="10"/>
      <c r="AG229"/>
      <c r="AH229"/>
      <c r="AI229"/>
      <c r="AJ229"/>
      <c r="AK229"/>
      <c r="AL229"/>
      <c r="AM229"/>
      <c r="AN229"/>
      <c r="AO229"/>
    </row>
    <row r="230" spans="22:41" ht="14.25" x14ac:dyDescent="0.2">
      <c r="AD230" s="10"/>
      <c r="AE230" s="10"/>
      <c r="AF230" s="10"/>
    </row>
    <row r="231" spans="22:41" ht="14.25" x14ac:dyDescent="0.2">
      <c r="AD231" s="10"/>
      <c r="AE231" s="10"/>
      <c r="AF231" s="10"/>
    </row>
    <row r="232" spans="22:41" s="27" customFormat="1" ht="14.25" x14ac:dyDescent="0.2">
      <c r="V232" s="273"/>
      <c r="W232" s="273"/>
      <c r="X232" s="273"/>
      <c r="Y232" s="273"/>
      <c r="Z232" s="273"/>
      <c r="AA232" s="273"/>
      <c r="AD232" s="10"/>
      <c r="AE232" s="10"/>
      <c r="AF232" s="10"/>
      <c r="AG232"/>
      <c r="AH232"/>
      <c r="AI232"/>
      <c r="AJ232"/>
      <c r="AK232"/>
      <c r="AL232"/>
      <c r="AM232"/>
      <c r="AN232"/>
      <c r="AO232"/>
    </row>
    <row r="233" spans="22:41" ht="14.25" x14ac:dyDescent="0.2">
      <c r="AD233" s="10"/>
      <c r="AE233" s="10"/>
      <c r="AF233" s="10"/>
    </row>
    <row r="234" spans="22:41" ht="14.25" x14ac:dyDescent="0.2">
      <c r="AD234" s="10"/>
      <c r="AE234" s="10"/>
      <c r="AF234" s="10"/>
    </row>
    <row r="235" spans="22:41" s="27" customFormat="1" ht="14.25" x14ac:dyDescent="0.2">
      <c r="V235" s="273"/>
      <c r="W235" s="273"/>
      <c r="X235" s="273"/>
      <c r="Y235" s="273"/>
      <c r="Z235" s="273"/>
      <c r="AA235" s="273"/>
      <c r="AD235" s="10"/>
      <c r="AE235" s="10"/>
      <c r="AF235" s="10"/>
      <c r="AG235"/>
      <c r="AH235"/>
      <c r="AI235"/>
      <c r="AJ235"/>
      <c r="AK235"/>
      <c r="AL235"/>
      <c r="AM235"/>
      <c r="AN235"/>
      <c r="AO235"/>
    </row>
    <row r="236" spans="22:41" ht="14.25" x14ac:dyDescent="0.2">
      <c r="AD236" s="10"/>
      <c r="AE236" s="10"/>
      <c r="AF236" s="10"/>
    </row>
    <row r="237" spans="22:41" ht="14.25" x14ac:dyDescent="0.2">
      <c r="AD237" s="10"/>
      <c r="AE237" s="10"/>
      <c r="AF237" s="10"/>
    </row>
    <row r="238" spans="22:41" s="27" customFormat="1" ht="14.25" x14ac:dyDescent="0.2">
      <c r="V238" s="273"/>
      <c r="W238" s="273"/>
      <c r="X238" s="273"/>
      <c r="Y238" s="273"/>
      <c r="Z238" s="273"/>
      <c r="AA238" s="273"/>
      <c r="AD238" s="10"/>
      <c r="AE238" s="10"/>
      <c r="AF238" s="10"/>
      <c r="AG238"/>
      <c r="AH238"/>
      <c r="AI238"/>
      <c r="AJ238"/>
      <c r="AK238"/>
      <c r="AL238"/>
      <c r="AM238"/>
      <c r="AN238"/>
      <c r="AO238"/>
    </row>
    <row r="239" spans="22:41" ht="14.25" x14ac:dyDescent="0.2">
      <c r="AD239" s="10"/>
      <c r="AE239" s="10"/>
      <c r="AF239" s="10"/>
    </row>
    <row r="240" spans="22:41" ht="14.25" x14ac:dyDescent="0.2">
      <c r="AD240" s="10"/>
      <c r="AE240" s="10"/>
      <c r="AF240" s="10"/>
    </row>
    <row r="241" spans="22:41" s="27" customFormat="1" ht="14.25" x14ac:dyDescent="0.2">
      <c r="V241" s="273"/>
      <c r="W241" s="273"/>
      <c r="X241" s="273"/>
      <c r="Y241" s="273"/>
      <c r="Z241" s="273"/>
      <c r="AA241" s="273"/>
      <c r="AD241" s="10"/>
      <c r="AE241" s="10"/>
      <c r="AF241" s="10"/>
      <c r="AG241"/>
      <c r="AH241"/>
      <c r="AI241"/>
      <c r="AJ241"/>
      <c r="AK241"/>
      <c r="AL241"/>
      <c r="AM241"/>
      <c r="AN241"/>
      <c r="AO241"/>
    </row>
    <row r="242" spans="22:41" ht="14.25" x14ac:dyDescent="0.2">
      <c r="AD242" s="10"/>
      <c r="AE242" s="10"/>
      <c r="AF242" s="10"/>
    </row>
    <row r="243" spans="22:41" ht="14.25" x14ac:dyDescent="0.2">
      <c r="AD243" s="10"/>
      <c r="AE243" s="10"/>
      <c r="AF243" s="10"/>
    </row>
    <row r="244" spans="22:41" s="27" customFormat="1" ht="14.25" x14ac:dyDescent="0.2">
      <c r="V244" s="273"/>
      <c r="W244" s="273"/>
      <c r="X244" s="273"/>
      <c r="Y244" s="273"/>
      <c r="Z244" s="273"/>
      <c r="AA244" s="273"/>
      <c r="AD244" s="10"/>
      <c r="AE244" s="10"/>
      <c r="AF244" s="10"/>
      <c r="AG244"/>
      <c r="AH244"/>
      <c r="AI244"/>
      <c r="AJ244"/>
      <c r="AK244"/>
      <c r="AL244"/>
      <c r="AM244"/>
      <c r="AN244"/>
      <c r="AO244"/>
    </row>
    <row r="245" spans="22:41" ht="14.25" x14ac:dyDescent="0.2">
      <c r="AD245" s="10"/>
      <c r="AE245" s="10"/>
      <c r="AF245" s="10"/>
    </row>
    <row r="246" spans="22:41" ht="14.25" x14ac:dyDescent="0.2">
      <c r="AD246" s="10"/>
      <c r="AE246" s="10"/>
      <c r="AF246" s="10"/>
    </row>
    <row r="247" spans="22:41" s="27" customFormat="1" ht="14.25" x14ac:dyDescent="0.2">
      <c r="V247" s="273"/>
      <c r="W247" s="273"/>
      <c r="X247" s="273"/>
      <c r="Y247" s="273"/>
      <c r="Z247" s="273"/>
      <c r="AA247" s="273"/>
      <c r="AD247" s="10"/>
      <c r="AE247" s="10"/>
      <c r="AF247" s="10"/>
      <c r="AG247"/>
      <c r="AH247"/>
      <c r="AI247"/>
      <c r="AJ247"/>
      <c r="AK247"/>
      <c r="AL247"/>
      <c r="AM247"/>
      <c r="AN247"/>
      <c r="AO247"/>
    </row>
    <row r="248" spans="22:41" ht="14.25" x14ac:dyDescent="0.2">
      <c r="AD248" s="10"/>
      <c r="AE248" s="10"/>
      <c r="AF248" s="10"/>
    </row>
    <row r="249" spans="22:41" ht="14.25" x14ac:dyDescent="0.2">
      <c r="AD249" s="10"/>
      <c r="AE249" s="10"/>
      <c r="AF249" s="10"/>
    </row>
    <row r="250" spans="22:41" s="27" customFormat="1" ht="14.25" x14ac:dyDescent="0.2">
      <c r="V250" s="273"/>
      <c r="W250" s="273"/>
      <c r="X250" s="273"/>
      <c r="Y250" s="273"/>
      <c r="Z250" s="273"/>
      <c r="AA250" s="273"/>
      <c r="AD250" s="10"/>
      <c r="AE250" s="10"/>
      <c r="AF250" s="10"/>
      <c r="AG250"/>
      <c r="AH250"/>
      <c r="AI250"/>
      <c r="AJ250"/>
      <c r="AK250"/>
      <c r="AL250"/>
      <c r="AM250"/>
      <c r="AN250"/>
      <c r="AO250"/>
    </row>
    <row r="251" spans="22:41" ht="14.25" x14ac:dyDescent="0.2">
      <c r="AD251" s="10"/>
      <c r="AE251" s="10"/>
      <c r="AF251" s="10"/>
    </row>
    <row r="252" spans="22:41" ht="14.25" x14ac:dyDescent="0.2">
      <c r="AD252" s="10"/>
      <c r="AE252" s="10"/>
      <c r="AF252" s="10"/>
    </row>
    <row r="253" spans="22:41" s="27" customFormat="1" ht="14.25" x14ac:dyDescent="0.2">
      <c r="V253" s="273"/>
      <c r="W253" s="273"/>
      <c r="X253" s="273"/>
      <c r="Y253" s="273"/>
      <c r="Z253" s="273"/>
      <c r="AA253" s="273"/>
      <c r="AD253" s="10"/>
      <c r="AE253" s="10"/>
      <c r="AF253" s="10"/>
      <c r="AG253"/>
      <c r="AH253"/>
      <c r="AI253"/>
      <c r="AJ253"/>
      <c r="AK253"/>
      <c r="AL253"/>
      <c r="AM253"/>
      <c r="AN253"/>
      <c r="AO253"/>
    </row>
    <row r="254" spans="22:41" ht="14.25" x14ac:dyDescent="0.2">
      <c r="AD254" s="10"/>
      <c r="AE254" s="10"/>
      <c r="AF254" s="10"/>
    </row>
    <row r="255" spans="22:41" ht="14.25" x14ac:dyDescent="0.2">
      <c r="AD255" s="10"/>
      <c r="AE255" s="10"/>
      <c r="AF255" s="10"/>
    </row>
    <row r="256" spans="22:41" s="27" customFormat="1" ht="14.25" x14ac:dyDescent="0.2">
      <c r="V256" s="273"/>
      <c r="W256" s="273"/>
      <c r="X256" s="273"/>
      <c r="Y256" s="273"/>
      <c r="Z256" s="273"/>
      <c r="AA256" s="273"/>
      <c r="AD256" s="10"/>
      <c r="AE256" s="10"/>
      <c r="AF256" s="10"/>
      <c r="AG256"/>
      <c r="AH256"/>
      <c r="AI256"/>
      <c r="AJ256"/>
      <c r="AK256"/>
      <c r="AL256"/>
      <c r="AM256"/>
      <c r="AN256"/>
      <c r="AO256"/>
    </row>
    <row r="257" spans="22:41" ht="14.25" x14ac:dyDescent="0.2">
      <c r="AD257" s="10"/>
      <c r="AE257" s="10"/>
      <c r="AF257" s="10"/>
    </row>
    <row r="258" spans="22:41" ht="14.25" x14ac:dyDescent="0.2">
      <c r="AD258" s="10"/>
      <c r="AE258" s="10"/>
      <c r="AF258" s="10"/>
    </row>
    <row r="259" spans="22:41" s="27" customFormat="1" ht="14.25" x14ac:dyDescent="0.2">
      <c r="V259" s="273"/>
      <c r="W259" s="273"/>
      <c r="X259" s="273"/>
      <c r="Y259" s="273"/>
      <c r="Z259" s="273"/>
      <c r="AA259" s="273"/>
      <c r="AD259" s="10"/>
      <c r="AE259" s="10"/>
      <c r="AF259" s="10"/>
      <c r="AG259"/>
      <c r="AH259"/>
      <c r="AI259"/>
      <c r="AJ259"/>
      <c r="AK259"/>
      <c r="AL259"/>
      <c r="AM259"/>
      <c r="AN259"/>
      <c r="AO259"/>
    </row>
    <row r="260" spans="22:41" ht="14.25" x14ac:dyDescent="0.2">
      <c r="AD260" s="10"/>
      <c r="AE260" s="10"/>
      <c r="AF260" s="10"/>
    </row>
    <row r="261" spans="22:41" ht="14.25" x14ac:dyDescent="0.2">
      <c r="AD261" s="10"/>
      <c r="AE261" s="10"/>
      <c r="AF261" s="10"/>
    </row>
    <row r="262" spans="22:41" s="27" customFormat="1" ht="14.25" x14ac:dyDescent="0.2">
      <c r="V262" s="273"/>
      <c r="W262" s="273"/>
      <c r="X262" s="273"/>
      <c r="Y262" s="273"/>
      <c r="Z262" s="273"/>
      <c r="AA262" s="273"/>
      <c r="AD262" s="10"/>
      <c r="AE262" s="10"/>
      <c r="AF262" s="10"/>
      <c r="AG262"/>
      <c r="AH262"/>
      <c r="AI262"/>
      <c r="AJ262"/>
      <c r="AK262"/>
      <c r="AL262"/>
      <c r="AM262"/>
      <c r="AN262"/>
      <c r="AO262"/>
    </row>
    <row r="263" spans="22:41" ht="14.25" x14ac:dyDescent="0.2">
      <c r="AD263" s="10"/>
      <c r="AE263" s="10"/>
      <c r="AF263" s="10"/>
    </row>
    <row r="264" spans="22:41" ht="14.25" x14ac:dyDescent="0.2">
      <c r="AD264" s="10"/>
      <c r="AE264" s="10"/>
      <c r="AF264" s="10"/>
    </row>
    <row r="265" spans="22:41" s="27" customFormat="1" ht="14.25" x14ac:dyDescent="0.2">
      <c r="V265" s="273"/>
      <c r="W265" s="273"/>
      <c r="X265" s="273"/>
      <c r="Y265" s="273"/>
      <c r="Z265" s="273"/>
      <c r="AA265" s="273"/>
      <c r="AD265" s="10"/>
      <c r="AE265" s="10"/>
      <c r="AF265" s="10"/>
      <c r="AG265"/>
      <c r="AH265"/>
      <c r="AI265"/>
      <c r="AJ265"/>
      <c r="AK265"/>
      <c r="AL265"/>
      <c r="AM265"/>
      <c r="AN265"/>
      <c r="AO265"/>
    </row>
    <row r="266" spans="22:41" ht="14.25" x14ac:dyDescent="0.2">
      <c r="AD266" s="10"/>
      <c r="AE266" s="10"/>
      <c r="AF266" s="10"/>
    </row>
    <row r="267" spans="22:41" ht="14.25" x14ac:dyDescent="0.2">
      <c r="AD267" s="10"/>
      <c r="AE267" s="10"/>
      <c r="AF267" s="10"/>
    </row>
    <row r="268" spans="22:41" s="27" customFormat="1" ht="14.25" x14ac:dyDescent="0.2">
      <c r="V268" s="273"/>
      <c r="W268" s="273"/>
      <c r="X268" s="273"/>
      <c r="Y268" s="273"/>
      <c r="Z268" s="273"/>
      <c r="AA268" s="273"/>
      <c r="AD268" s="10"/>
      <c r="AE268" s="10"/>
      <c r="AF268" s="10"/>
      <c r="AG268"/>
      <c r="AH268"/>
      <c r="AI268"/>
      <c r="AJ268"/>
      <c r="AK268"/>
      <c r="AL268"/>
      <c r="AM268"/>
      <c r="AN268"/>
      <c r="AO268"/>
    </row>
    <row r="269" spans="22:41" ht="14.25" x14ac:dyDescent="0.2">
      <c r="AD269" s="10"/>
      <c r="AE269" s="10"/>
      <c r="AF269" s="10"/>
    </row>
    <row r="270" spans="22:41" ht="14.25" x14ac:dyDescent="0.2">
      <c r="AD270" s="10"/>
      <c r="AE270" s="10"/>
      <c r="AF270" s="10"/>
    </row>
    <row r="271" spans="22:41" s="27" customFormat="1" ht="14.25" x14ac:dyDescent="0.2">
      <c r="V271" s="273"/>
      <c r="W271" s="273"/>
      <c r="X271" s="273"/>
      <c r="Y271" s="273"/>
      <c r="Z271" s="273"/>
      <c r="AA271" s="273"/>
      <c r="AD271" s="10"/>
      <c r="AE271" s="10"/>
      <c r="AF271" s="10"/>
      <c r="AG271"/>
      <c r="AH271"/>
      <c r="AI271"/>
      <c r="AJ271"/>
      <c r="AK271"/>
      <c r="AL271"/>
      <c r="AM271"/>
      <c r="AN271"/>
      <c r="AO271"/>
    </row>
    <row r="272" spans="22:41" ht="14.25" x14ac:dyDescent="0.2">
      <c r="AD272" s="10"/>
      <c r="AE272" s="10"/>
      <c r="AF272" s="10"/>
    </row>
    <row r="273" spans="16:41" ht="14.25" x14ac:dyDescent="0.2">
      <c r="AD273" s="10"/>
      <c r="AE273" s="10"/>
      <c r="AF273" s="10"/>
    </row>
    <row r="274" spans="16:41" s="27" customFormat="1" ht="14.25" x14ac:dyDescent="0.2">
      <c r="V274" s="273"/>
      <c r="W274" s="273"/>
      <c r="X274" s="273"/>
      <c r="Y274" s="273"/>
      <c r="Z274" s="273"/>
      <c r="AA274" s="273"/>
      <c r="AD274" s="10"/>
      <c r="AE274" s="10"/>
      <c r="AF274" s="10"/>
      <c r="AG274"/>
      <c r="AH274"/>
      <c r="AI274"/>
      <c r="AJ274"/>
      <c r="AK274"/>
      <c r="AL274"/>
      <c r="AM274"/>
      <c r="AN274"/>
      <c r="AO274"/>
    </row>
    <row r="275" spans="16:41" ht="14.25" x14ac:dyDescent="0.2">
      <c r="AD275" s="10"/>
      <c r="AE275" s="10"/>
      <c r="AF275" s="10"/>
    </row>
    <row r="276" spans="16:41" ht="14.25" x14ac:dyDescent="0.2">
      <c r="AD276" s="10"/>
      <c r="AE276" s="10"/>
      <c r="AF276" s="10"/>
    </row>
    <row r="277" spans="16:41" s="27" customFormat="1" ht="14.25" x14ac:dyDescent="0.2">
      <c r="V277" s="273"/>
      <c r="W277" s="273"/>
      <c r="X277" s="273"/>
      <c r="Y277" s="273"/>
      <c r="Z277" s="273"/>
      <c r="AA277" s="273"/>
      <c r="AD277" s="10"/>
      <c r="AE277" s="10"/>
      <c r="AF277" s="10"/>
      <c r="AG277"/>
      <c r="AH277"/>
      <c r="AI277"/>
      <c r="AJ277"/>
      <c r="AK277"/>
      <c r="AL277"/>
      <c r="AM277"/>
      <c r="AN277"/>
      <c r="AO277"/>
    </row>
    <row r="278" spans="16:41" ht="14.25" x14ac:dyDescent="0.2">
      <c r="AD278" s="10"/>
      <c r="AE278" s="10"/>
      <c r="AF278" s="10"/>
    </row>
    <row r="279" spans="16:41" ht="14.25" x14ac:dyDescent="0.2">
      <c r="AD279" s="10"/>
      <c r="AE279" s="10"/>
      <c r="AF279" s="10"/>
    </row>
    <row r="280" spans="16:41" ht="14.25" x14ac:dyDescent="0.2">
      <c r="P280" s="10"/>
      <c r="Q280" s="10"/>
      <c r="R280" s="10"/>
      <c r="S280" s="10"/>
      <c r="T280" s="10"/>
      <c r="U280" s="10"/>
      <c r="V280" s="269"/>
      <c r="W280" s="269"/>
      <c r="X280" s="269"/>
      <c r="Y280" s="269"/>
      <c r="Z280" s="269"/>
      <c r="AA280" s="269"/>
      <c r="AB280" s="10"/>
      <c r="AC280" s="10"/>
      <c r="AD280" s="10"/>
      <c r="AE280" s="10"/>
      <c r="AF280" s="10"/>
    </row>
    <row r="281" spans="16:41" ht="14.25" x14ac:dyDescent="0.2">
      <c r="P281" s="10"/>
      <c r="Q281" s="10"/>
      <c r="R281" s="10"/>
      <c r="S281" s="10"/>
      <c r="T281" s="10"/>
      <c r="U281" s="10"/>
      <c r="V281" s="269"/>
      <c r="W281" s="269"/>
      <c r="X281" s="269"/>
      <c r="Y281" s="269"/>
      <c r="Z281" s="269"/>
      <c r="AA281" s="269"/>
      <c r="AB281" s="10"/>
      <c r="AC281" s="10"/>
      <c r="AD281" s="10"/>
      <c r="AE281" s="10"/>
      <c r="AF281" s="10"/>
    </row>
    <row r="282" spans="16:41" ht="14.25" x14ac:dyDescent="0.2">
      <c r="P282" s="10"/>
      <c r="Q282" s="10"/>
      <c r="R282" s="10"/>
      <c r="S282" s="10"/>
      <c r="T282" s="10"/>
      <c r="U282" s="10"/>
      <c r="V282" s="269"/>
      <c r="W282" s="269"/>
      <c r="X282" s="269"/>
      <c r="Y282" s="269"/>
      <c r="Z282" s="269"/>
      <c r="AA282" s="269"/>
      <c r="AB282" s="10"/>
      <c r="AC282" s="10"/>
      <c r="AD282" s="10"/>
      <c r="AE282" s="10"/>
      <c r="AF282" s="10"/>
    </row>
    <row r="283" spans="16:41" ht="14.25" x14ac:dyDescent="0.2">
      <c r="P283" s="10"/>
      <c r="Q283" s="10"/>
      <c r="R283" s="10"/>
      <c r="S283" s="10"/>
      <c r="T283" s="10"/>
      <c r="U283" s="10"/>
      <c r="V283" s="269"/>
      <c r="W283" s="269"/>
      <c r="X283" s="269"/>
      <c r="Y283" s="269"/>
      <c r="Z283" s="269"/>
      <c r="AA283" s="269"/>
      <c r="AB283" s="10"/>
      <c r="AC283" s="10"/>
      <c r="AD283" s="10"/>
      <c r="AE283" s="10"/>
      <c r="AF283" s="10"/>
    </row>
    <row r="284" spans="16:41" ht="14.25" x14ac:dyDescent="0.2">
      <c r="P284" s="10"/>
      <c r="Q284" s="10"/>
      <c r="R284" s="10"/>
      <c r="S284" s="10"/>
      <c r="T284" s="10"/>
      <c r="U284" s="10"/>
      <c r="V284" s="269"/>
      <c r="W284" s="269"/>
      <c r="X284" s="269"/>
      <c r="Y284" s="269"/>
      <c r="Z284" s="269"/>
      <c r="AA284" s="269"/>
      <c r="AB284" s="10"/>
      <c r="AC284" s="10"/>
      <c r="AD284" s="10"/>
      <c r="AE284" s="10"/>
      <c r="AF284" s="10"/>
    </row>
    <row r="285" spans="16:41" ht="14.25" x14ac:dyDescent="0.2">
      <c r="P285" s="10"/>
      <c r="Q285" s="10"/>
      <c r="R285" s="10"/>
      <c r="S285" s="10"/>
      <c r="T285" s="10"/>
      <c r="U285" s="10"/>
      <c r="V285" s="269"/>
      <c r="W285" s="269"/>
      <c r="X285" s="269"/>
      <c r="Y285" s="269"/>
      <c r="Z285" s="269"/>
      <c r="AA285" s="269"/>
      <c r="AB285" s="10"/>
      <c r="AC285" s="10"/>
      <c r="AD285" s="10"/>
      <c r="AE285" s="10"/>
      <c r="AF285" s="10"/>
    </row>
    <row r="286" spans="16:41" ht="14.25" x14ac:dyDescent="0.2">
      <c r="P286" s="10"/>
      <c r="Q286" s="10"/>
      <c r="R286" s="10"/>
      <c r="S286" s="10"/>
      <c r="T286" s="10"/>
      <c r="U286" s="10"/>
      <c r="V286" s="269"/>
      <c r="W286" s="269"/>
      <c r="X286" s="269"/>
      <c r="Y286" s="269"/>
      <c r="Z286" s="269"/>
      <c r="AA286" s="269"/>
      <c r="AB286" s="10"/>
      <c r="AC286" s="10"/>
      <c r="AD286" s="10"/>
      <c r="AE286" s="10"/>
      <c r="AF286" s="10"/>
    </row>
    <row r="287" spans="16:41" ht="14.25" x14ac:dyDescent="0.2">
      <c r="P287" s="10"/>
      <c r="Q287" s="10"/>
      <c r="R287" s="10"/>
      <c r="S287" s="10"/>
      <c r="T287" s="10"/>
      <c r="U287" s="10"/>
      <c r="V287" s="269"/>
      <c r="W287" s="269"/>
      <c r="X287" s="269"/>
      <c r="Y287" s="269"/>
      <c r="Z287" s="269"/>
      <c r="AA287" s="269"/>
      <c r="AB287" s="10"/>
      <c r="AC287" s="10"/>
      <c r="AD287" s="10"/>
      <c r="AE287" s="10"/>
      <c r="AF287" s="10"/>
    </row>
    <row r="288" spans="16:41" ht="14.25" x14ac:dyDescent="0.2">
      <c r="P288" s="10"/>
      <c r="Q288" s="10"/>
      <c r="R288" s="10"/>
      <c r="S288" s="10"/>
      <c r="T288" s="10"/>
      <c r="U288" s="10"/>
      <c r="V288" s="269"/>
      <c r="W288" s="269"/>
      <c r="X288" s="269"/>
      <c r="Y288" s="269"/>
      <c r="Z288" s="269"/>
      <c r="AA288" s="269"/>
      <c r="AB288" s="10"/>
      <c r="AC288" s="10"/>
      <c r="AD288" s="10"/>
      <c r="AE288" s="10"/>
      <c r="AF288" s="10"/>
    </row>
    <row r="289" spans="1:32" ht="14.25" x14ac:dyDescent="0.2">
      <c r="P289" s="10"/>
      <c r="Q289" s="10"/>
      <c r="R289" s="10"/>
      <c r="S289" s="10"/>
      <c r="T289" s="10"/>
      <c r="U289" s="10"/>
      <c r="V289" s="269"/>
      <c r="W289" s="269"/>
      <c r="X289" s="269"/>
      <c r="Y289" s="269"/>
      <c r="Z289" s="269"/>
      <c r="AA289" s="269"/>
      <c r="AB289" s="10"/>
      <c r="AC289" s="10"/>
      <c r="AD289" s="10"/>
      <c r="AE289" s="10"/>
      <c r="AF289" s="10"/>
    </row>
    <row r="290" spans="1:32" ht="14.25" x14ac:dyDescent="0.2">
      <c r="P290" s="10"/>
      <c r="Q290" s="10"/>
      <c r="R290" s="10"/>
      <c r="S290" s="10"/>
      <c r="T290" s="10"/>
      <c r="U290" s="10"/>
      <c r="V290" s="269"/>
      <c r="W290" s="269"/>
      <c r="X290" s="269"/>
      <c r="Y290" s="269"/>
      <c r="Z290" s="269"/>
      <c r="AA290" s="269"/>
      <c r="AB290" s="10"/>
      <c r="AC290" s="10"/>
      <c r="AD290" s="10"/>
      <c r="AE290" s="10"/>
      <c r="AF290" s="10"/>
    </row>
    <row r="291" spans="1:32" ht="14.25" x14ac:dyDescent="0.2">
      <c r="P291" s="10"/>
      <c r="Q291" s="10"/>
      <c r="R291" s="10"/>
      <c r="S291" s="10"/>
      <c r="T291" s="10"/>
      <c r="U291" s="10"/>
      <c r="V291" s="269"/>
      <c r="W291" s="269"/>
      <c r="X291" s="269"/>
      <c r="Y291" s="269"/>
      <c r="Z291" s="269"/>
      <c r="AA291" s="269"/>
      <c r="AB291" s="10"/>
      <c r="AC291" s="10"/>
      <c r="AD291" s="10"/>
      <c r="AE291" s="10"/>
      <c r="AF291" s="10"/>
    </row>
    <row r="292" spans="1:32" ht="14.25" x14ac:dyDescent="0.2">
      <c r="P292" s="10"/>
      <c r="Q292" s="10"/>
      <c r="R292" s="10"/>
      <c r="S292" s="10"/>
      <c r="T292" s="10"/>
      <c r="U292" s="10"/>
      <c r="V292" s="269"/>
      <c r="W292" s="269"/>
      <c r="X292" s="269"/>
      <c r="Y292" s="269"/>
      <c r="Z292" s="269"/>
      <c r="AA292" s="269"/>
      <c r="AB292" s="10"/>
      <c r="AC292" s="10"/>
      <c r="AD292" s="10"/>
      <c r="AE292" s="10"/>
      <c r="AF292" s="10"/>
    </row>
    <row r="293" spans="1:32" ht="14.25" x14ac:dyDescent="0.2">
      <c r="P293" s="10"/>
      <c r="Q293" s="10"/>
      <c r="R293" s="10"/>
      <c r="S293" s="10"/>
      <c r="T293" s="10"/>
      <c r="U293" s="10"/>
      <c r="V293" s="269"/>
      <c r="W293" s="269"/>
      <c r="X293" s="269"/>
      <c r="Y293" s="269"/>
      <c r="Z293" s="269"/>
      <c r="AA293" s="269"/>
      <c r="AB293" s="10"/>
      <c r="AC293" s="10"/>
      <c r="AD293" s="10"/>
      <c r="AE293" s="10"/>
      <c r="AF293" s="10"/>
    </row>
    <row r="294" spans="1:32" ht="14.25" x14ac:dyDescent="0.2">
      <c r="P294" s="10"/>
      <c r="Q294" s="10"/>
      <c r="R294" s="10"/>
      <c r="S294" s="10"/>
      <c r="T294" s="10"/>
      <c r="U294" s="10"/>
      <c r="V294" s="269"/>
      <c r="W294" s="269"/>
      <c r="X294" s="269"/>
      <c r="Y294" s="269"/>
      <c r="Z294" s="269"/>
      <c r="AA294" s="269"/>
      <c r="AB294" s="10"/>
      <c r="AC294" s="10"/>
      <c r="AD294" s="10"/>
      <c r="AE294" s="10"/>
      <c r="AF294" s="10"/>
    </row>
    <row r="295" spans="1:32" ht="14.25" x14ac:dyDescent="0.2">
      <c r="P295" s="10"/>
      <c r="Q295" s="10"/>
      <c r="R295" s="10"/>
      <c r="S295" s="10"/>
      <c r="T295" s="10"/>
      <c r="U295" s="10"/>
      <c r="V295" s="269"/>
      <c r="W295" s="269"/>
      <c r="X295" s="269"/>
      <c r="Y295" s="269"/>
      <c r="Z295" s="269"/>
      <c r="AA295" s="269"/>
      <c r="AB295" s="10"/>
      <c r="AC295" s="10"/>
      <c r="AD295" s="10"/>
      <c r="AE295" s="10"/>
      <c r="AF295" s="10"/>
    </row>
    <row r="296" spans="1:32" ht="14.25" x14ac:dyDescent="0.2">
      <c r="P296" s="10"/>
      <c r="Q296" s="10"/>
      <c r="R296" s="10"/>
      <c r="S296" s="10"/>
      <c r="T296" s="10"/>
      <c r="U296" s="10"/>
      <c r="V296" s="269"/>
      <c r="W296" s="269"/>
      <c r="X296" s="269"/>
      <c r="Y296" s="269"/>
      <c r="Z296" s="269"/>
      <c r="AA296" s="269"/>
      <c r="AB296" s="10"/>
      <c r="AC296" s="10"/>
      <c r="AD296" s="10"/>
      <c r="AE296" s="10"/>
      <c r="AF296" s="10"/>
    </row>
    <row r="297" spans="1:32" ht="14.25" x14ac:dyDescent="0.2">
      <c r="P297" s="10"/>
      <c r="Q297" s="10"/>
      <c r="R297" s="10"/>
      <c r="S297" s="10"/>
      <c r="T297" s="10"/>
      <c r="U297" s="10"/>
      <c r="V297" s="269"/>
      <c r="W297" s="269"/>
      <c r="X297" s="269"/>
      <c r="Y297" s="269"/>
      <c r="Z297" s="269"/>
      <c r="AA297" s="269"/>
      <c r="AB297" s="10"/>
      <c r="AC297" s="10"/>
      <c r="AD297" s="10"/>
      <c r="AE297" s="10"/>
      <c r="AF297" s="10"/>
    </row>
    <row r="298" spans="1:32" ht="14.25" x14ac:dyDescent="0.2">
      <c r="P298" s="10"/>
      <c r="Q298" s="10"/>
      <c r="R298" s="10"/>
      <c r="S298" s="10"/>
      <c r="T298" s="10"/>
      <c r="U298" s="10"/>
      <c r="V298" s="269"/>
      <c r="W298" s="269"/>
      <c r="X298" s="269"/>
      <c r="Y298" s="269"/>
      <c r="Z298" s="269"/>
      <c r="AA298" s="269"/>
      <c r="AB298" s="10"/>
      <c r="AC298" s="10"/>
      <c r="AD298" s="10"/>
      <c r="AE298" s="10"/>
      <c r="AF298" s="10"/>
    </row>
    <row r="299" spans="1:32" ht="14.25" x14ac:dyDescent="0.2">
      <c r="P299" s="10"/>
      <c r="Q299" s="10"/>
      <c r="R299" s="10"/>
      <c r="S299" s="10"/>
      <c r="T299" s="10"/>
      <c r="U299" s="10"/>
      <c r="V299" s="269"/>
      <c r="W299" s="269"/>
      <c r="X299" s="269"/>
      <c r="Y299" s="269"/>
      <c r="Z299" s="269"/>
      <c r="AA299" s="269"/>
      <c r="AB299" s="10"/>
      <c r="AC299" s="10"/>
      <c r="AD299" s="10"/>
      <c r="AE299" s="10"/>
      <c r="AF299" s="10"/>
    </row>
    <row r="300" spans="1:32" ht="14.25" x14ac:dyDescent="0.2">
      <c r="A300" s="174"/>
      <c r="B300" s="26"/>
      <c r="C300" s="10"/>
      <c r="D300" s="16"/>
      <c r="E300" s="10"/>
      <c r="F300" s="172"/>
      <c r="G300" s="172"/>
      <c r="H300" s="147"/>
      <c r="I300" s="16"/>
      <c r="J300" s="147"/>
      <c r="K300" s="16"/>
      <c r="L300" s="16"/>
      <c r="M300" s="16"/>
      <c r="N300" s="16"/>
      <c r="O300" s="147"/>
      <c r="P300" s="10"/>
      <c r="Q300" s="10"/>
      <c r="R300" s="10"/>
      <c r="S300" s="10"/>
      <c r="T300" s="10"/>
      <c r="U300" s="10"/>
      <c r="V300" s="269"/>
      <c r="W300" s="269"/>
      <c r="X300" s="269"/>
      <c r="Y300" s="269"/>
      <c r="Z300" s="269"/>
      <c r="AA300" s="269"/>
      <c r="AB300" s="10"/>
      <c r="AC300" s="10"/>
      <c r="AD300" s="10"/>
      <c r="AE300" s="10"/>
      <c r="AF300" s="10"/>
    </row>
    <row r="301" spans="1:32" ht="14.25" x14ac:dyDescent="0.2">
      <c r="A301" s="174"/>
      <c r="B301" s="26"/>
      <c r="C301" s="10"/>
      <c r="D301" s="16"/>
      <c r="E301" s="10"/>
      <c r="F301" s="172"/>
      <c r="G301" s="10"/>
      <c r="H301" s="147"/>
      <c r="I301" s="16"/>
      <c r="J301" s="147"/>
      <c r="K301" s="16"/>
      <c r="L301" s="16"/>
      <c r="M301" s="16"/>
      <c r="N301" s="16"/>
      <c r="O301" s="147"/>
      <c r="P301" s="10"/>
      <c r="Q301" s="10"/>
      <c r="R301" s="10"/>
      <c r="S301" s="10"/>
      <c r="T301" s="10"/>
      <c r="U301" s="10"/>
      <c r="V301" s="269"/>
      <c r="W301" s="269"/>
      <c r="X301" s="269"/>
      <c r="Y301" s="269"/>
      <c r="Z301" s="269"/>
      <c r="AA301" s="269"/>
      <c r="AB301" s="10"/>
      <c r="AC301" s="10"/>
      <c r="AD301" s="10"/>
      <c r="AE301" s="10"/>
      <c r="AF301" s="10"/>
    </row>
    <row r="302" spans="1:32" ht="14.25" x14ac:dyDescent="0.2">
      <c r="A302" s="174"/>
      <c r="B302" s="16"/>
      <c r="C302" s="10"/>
      <c r="D302" s="16"/>
      <c r="E302" s="10"/>
      <c r="F302" s="172"/>
      <c r="G302" s="10"/>
      <c r="H302" s="147"/>
      <c r="I302" s="16"/>
      <c r="J302" s="147"/>
      <c r="K302" s="16"/>
      <c r="L302" s="16"/>
      <c r="M302" s="16"/>
      <c r="N302" s="16"/>
      <c r="O302" s="147"/>
      <c r="P302" s="10"/>
      <c r="Q302" s="10"/>
      <c r="R302" s="10"/>
      <c r="S302" s="10"/>
      <c r="T302" s="10"/>
      <c r="U302" s="10"/>
      <c r="V302" s="269"/>
      <c r="W302" s="269"/>
      <c r="X302" s="269"/>
      <c r="Y302" s="269"/>
      <c r="Z302" s="269"/>
      <c r="AA302" s="269"/>
      <c r="AB302" s="10"/>
      <c r="AC302" s="10"/>
      <c r="AD302" s="10"/>
      <c r="AE302" s="10"/>
      <c r="AF302" s="10"/>
    </row>
    <row r="303" spans="1:32" ht="14.25" x14ac:dyDescent="0.2">
      <c r="A303" s="172"/>
      <c r="B303" s="16"/>
      <c r="C303" s="10"/>
      <c r="D303" s="16"/>
      <c r="E303" s="10"/>
      <c r="F303" s="172"/>
      <c r="G303" s="10"/>
      <c r="H303" s="147"/>
      <c r="I303" s="16"/>
      <c r="J303" s="147"/>
      <c r="K303" s="16"/>
      <c r="L303" s="16"/>
      <c r="M303" s="16"/>
      <c r="N303" s="16"/>
      <c r="O303" s="147"/>
      <c r="P303" s="10"/>
      <c r="Q303" s="10"/>
      <c r="R303" s="10"/>
      <c r="S303" s="10"/>
      <c r="T303" s="10"/>
      <c r="U303" s="10"/>
      <c r="V303" s="269"/>
      <c r="W303" s="269"/>
      <c r="X303" s="269"/>
      <c r="Y303" s="269"/>
      <c r="Z303" s="269"/>
      <c r="AA303" s="269"/>
      <c r="AB303" s="10"/>
      <c r="AC303" s="10"/>
      <c r="AD303" s="10"/>
      <c r="AE303" s="10"/>
      <c r="AF303" s="10"/>
    </row>
    <row r="304" spans="1:32" ht="14.25" x14ac:dyDescent="0.2">
      <c r="A304" s="172"/>
      <c r="B304" s="16"/>
      <c r="C304" s="10"/>
      <c r="D304" s="16"/>
      <c r="E304" s="10"/>
      <c r="F304" s="10"/>
      <c r="G304" s="10"/>
      <c r="H304" s="147"/>
      <c r="I304" s="16"/>
      <c r="J304" s="147"/>
      <c r="K304" s="16"/>
      <c r="L304" s="16"/>
      <c r="M304" s="16"/>
      <c r="N304" s="16"/>
      <c r="O304" s="147"/>
      <c r="P304" s="10"/>
      <c r="Q304" s="10"/>
      <c r="R304" s="10"/>
      <c r="S304" s="10"/>
      <c r="T304" s="10"/>
      <c r="U304" s="10"/>
      <c r="V304" s="269"/>
      <c r="W304" s="269"/>
      <c r="X304" s="269"/>
      <c r="Y304" s="269"/>
      <c r="Z304" s="269"/>
      <c r="AA304" s="269"/>
      <c r="AB304" s="10"/>
      <c r="AC304" s="10"/>
      <c r="AD304" s="10"/>
      <c r="AE304" s="10"/>
      <c r="AF304" s="10"/>
    </row>
    <row r="305" spans="1:32" ht="14.25" x14ac:dyDescent="0.2">
      <c r="A305" s="172"/>
      <c r="B305" s="16"/>
      <c r="C305" s="10"/>
      <c r="D305" s="16"/>
      <c r="E305" s="10"/>
      <c r="F305" s="10"/>
      <c r="G305" s="10"/>
      <c r="H305" s="147"/>
      <c r="I305" s="16"/>
      <c r="J305" s="147"/>
      <c r="K305" s="16"/>
      <c r="L305" s="16"/>
      <c r="M305" s="16"/>
      <c r="N305" s="16"/>
      <c r="O305" s="147"/>
      <c r="P305" s="10"/>
      <c r="Q305" s="10"/>
      <c r="R305" s="10"/>
      <c r="S305" s="10"/>
      <c r="T305" s="10"/>
      <c r="U305" s="10"/>
      <c r="V305" s="269"/>
      <c r="W305" s="269"/>
      <c r="X305" s="269"/>
      <c r="Y305" s="269"/>
      <c r="Z305" s="269"/>
      <c r="AA305" s="269"/>
      <c r="AB305" s="10"/>
      <c r="AC305" s="10"/>
      <c r="AD305" s="10"/>
      <c r="AE305" s="10"/>
      <c r="AF305" s="10"/>
    </row>
    <row r="306" spans="1:32" ht="14.25" x14ac:dyDescent="0.2">
      <c r="A306" s="172"/>
      <c r="B306" s="16"/>
      <c r="C306" s="10"/>
      <c r="D306" s="16"/>
      <c r="E306" s="10"/>
      <c r="F306" s="10"/>
      <c r="G306" s="10"/>
      <c r="H306" s="147"/>
      <c r="I306" s="16"/>
      <c r="J306" s="147"/>
      <c r="K306" s="16"/>
      <c r="L306" s="16"/>
      <c r="M306" s="16"/>
      <c r="N306" s="16"/>
      <c r="O306" s="147"/>
      <c r="P306" s="10"/>
      <c r="Q306" s="10"/>
      <c r="R306" s="10"/>
      <c r="S306" s="10"/>
      <c r="T306" s="10"/>
      <c r="U306" s="10"/>
      <c r="V306" s="269"/>
      <c r="W306" s="269"/>
      <c r="X306" s="269"/>
      <c r="Y306" s="269"/>
      <c r="Z306" s="269"/>
      <c r="AA306" s="269"/>
      <c r="AB306" s="10"/>
      <c r="AC306" s="10"/>
      <c r="AD306" s="10"/>
      <c r="AE306" s="10"/>
      <c r="AF306" s="10"/>
    </row>
    <row r="307" spans="1:32" ht="14.25" x14ac:dyDescent="0.2">
      <c r="A307" s="172"/>
      <c r="B307" s="16"/>
      <c r="C307" s="10"/>
      <c r="D307" s="16"/>
      <c r="E307" s="10"/>
      <c r="F307" s="10"/>
      <c r="G307" s="10"/>
      <c r="H307" s="147"/>
      <c r="I307" s="16"/>
      <c r="J307" s="147"/>
      <c r="K307" s="16"/>
      <c r="L307" s="16"/>
      <c r="M307" s="16"/>
      <c r="N307" s="16"/>
      <c r="O307" s="147"/>
      <c r="P307" s="10"/>
      <c r="Q307" s="10"/>
      <c r="R307" s="10"/>
      <c r="S307" s="10"/>
      <c r="T307" s="10"/>
      <c r="U307" s="10"/>
      <c r="V307" s="269"/>
      <c r="W307" s="269"/>
      <c r="X307" s="269"/>
      <c r="Y307" s="269"/>
      <c r="Z307" s="269"/>
      <c r="AA307" s="269"/>
      <c r="AB307" s="10"/>
      <c r="AC307" s="10"/>
      <c r="AD307" s="10"/>
      <c r="AE307" s="10"/>
      <c r="AF307" s="10"/>
    </row>
    <row r="308" spans="1:32" ht="14.25" x14ac:dyDescent="0.2">
      <c r="A308" s="172"/>
      <c r="B308" s="16"/>
      <c r="C308" s="10"/>
      <c r="D308" s="16"/>
      <c r="E308" s="10"/>
      <c r="F308" s="10"/>
      <c r="G308" s="10"/>
      <c r="H308" s="147"/>
      <c r="I308" s="16"/>
      <c r="J308" s="147"/>
      <c r="K308" s="16"/>
      <c r="L308" s="16"/>
      <c r="M308" s="16"/>
      <c r="N308" s="16"/>
      <c r="O308" s="147"/>
      <c r="P308" s="10"/>
      <c r="Q308" s="10"/>
      <c r="R308" s="10"/>
      <c r="S308" s="10"/>
      <c r="T308" s="10"/>
      <c r="U308" s="10"/>
      <c r="V308" s="269"/>
      <c r="W308" s="269"/>
      <c r="X308" s="269"/>
      <c r="Y308" s="269"/>
      <c r="Z308" s="269"/>
      <c r="AA308" s="269"/>
      <c r="AB308" s="10"/>
      <c r="AC308" s="10"/>
      <c r="AD308" s="10"/>
      <c r="AE308" s="10"/>
      <c r="AF308" s="10"/>
    </row>
    <row r="309" spans="1:32" ht="14.25" x14ac:dyDescent="0.2">
      <c r="A309" s="172"/>
      <c r="B309" s="16"/>
      <c r="C309" s="10"/>
      <c r="D309" s="16"/>
      <c r="E309" s="10"/>
      <c r="F309" s="10"/>
      <c r="G309" s="10"/>
      <c r="H309" s="147"/>
      <c r="I309" s="16"/>
      <c r="J309" s="147"/>
      <c r="K309" s="16"/>
      <c r="L309" s="16"/>
      <c r="M309" s="16"/>
      <c r="N309" s="16"/>
      <c r="O309" s="147"/>
      <c r="P309" s="10"/>
      <c r="Q309" s="10"/>
      <c r="R309" s="10"/>
      <c r="S309" s="10"/>
      <c r="T309" s="10"/>
      <c r="U309" s="10"/>
      <c r="V309" s="269"/>
      <c r="W309" s="269"/>
      <c r="X309" s="269"/>
      <c r="Y309" s="269"/>
      <c r="Z309" s="269"/>
      <c r="AA309" s="269"/>
      <c r="AB309" s="10"/>
      <c r="AC309" s="10"/>
      <c r="AD309" s="10"/>
      <c r="AE309" s="10"/>
      <c r="AF309" s="10"/>
    </row>
    <row r="310" spans="1:32" ht="14.25" x14ac:dyDescent="0.2">
      <c r="A310" s="172"/>
      <c r="B310" s="16"/>
      <c r="C310" s="10"/>
      <c r="D310" s="16"/>
      <c r="E310" s="10"/>
      <c r="F310" s="10"/>
      <c r="G310" s="10"/>
      <c r="H310" s="147"/>
      <c r="I310" s="16"/>
      <c r="J310" s="147"/>
      <c r="K310" s="16"/>
      <c r="L310" s="16"/>
      <c r="M310" s="16"/>
      <c r="N310" s="16"/>
      <c r="O310" s="147"/>
      <c r="P310" s="10"/>
      <c r="Q310" s="10"/>
      <c r="R310" s="10"/>
      <c r="S310" s="10"/>
      <c r="T310" s="10"/>
      <c r="U310" s="10"/>
      <c r="V310" s="269"/>
      <c r="W310" s="269"/>
      <c r="X310" s="269"/>
      <c r="Y310" s="269"/>
      <c r="Z310" s="269"/>
      <c r="AA310" s="269"/>
      <c r="AB310" s="10"/>
      <c r="AC310" s="10"/>
      <c r="AD310" s="10"/>
      <c r="AE310" s="10"/>
      <c r="AF310" s="10"/>
    </row>
    <row r="311" spans="1:32" ht="14.25" x14ac:dyDescent="0.2">
      <c r="A311" s="172"/>
      <c r="B311" s="16"/>
      <c r="C311" s="10"/>
      <c r="D311" s="16"/>
      <c r="E311" s="10"/>
      <c r="F311" s="10"/>
      <c r="G311" s="10"/>
      <c r="H311" s="147"/>
      <c r="I311" s="16"/>
      <c r="J311" s="147"/>
      <c r="K311" s="16"/>
      <c r="L311" s="16"/>
      <c r="M311" s="16"/>
      <c r="N311" s="16"/>
      <c r="O311" s="147"/>
      <c r="P311" s="10"/>
      <c r="Q311" s="10"/>
      <c r="R311" s="10"/>
      <c r="S311" s="10"/>
      <c r="T311" s="10"/>
      <c r="U311" s="10"/>
      <c r="V311" s="269"/>
      <c r="W311" s="269"/>
      <c r="X311" s="269"/>
      <c r="Y311" s="269"/>
      <c r="Z311" s="269"/>
      <c r="AA311" s="269"/>
      <c r="AB311" s="10"/>
      <c r="AC311" s="10"/>
      <c r="AD311" s="10"/>
      <c r="AE311" s="10"/>
      <c r="AF311" s="10"/>
    </row>
    <row r="312" spans="1:32" ht="14.25" x14ac:dyDescent="0.2">
      <c r="A312" s="172"/>
      <c r="B312" s="16"/>
      <c r="C312" s="10"/>
      <c r="D312" s="16"/>
      <c r="E312" s="10"/>
      <c r="F312" s="10"/>
      <c r="G312" s="10"/>
      <c r="H312" s="147"/>
      <c r="I312" s="16"/>
      <c r="J312" s="147"/>
      <c r="K312" s="16"/>
      <c r="L312" s="16"/>
      <c r="M312" s="16"/>
      <c r="N312" s="16"/>
      <c r="O312" s="147"/>
      <c r="P312" s="10"/>
      <c r="Q312" s="10"/>
      <c r="R312" s="10"/>
      <c r="S312" s="10"/>
      <c r="T312" s="10"/>
      <c r="U312" s="10"/>
      <c r="V312" s="269"/>
      <c r="W312" s="269"/>
      <c r="X312" s="269"/>
      <c r="Y312" s="269"/>
      <c r="Z312" s="269"/>
      <c r="AA312" s="269"/>
      <c r="AB312" s="10"/>
      <c r="AC312" s="10"/>
      <c r="AD312" s="10"/>
      <c r="AE312" s="10"/>
      <c r="AF312" s="10"/>
    </row>
    <row r="313" spans="1:32" ht="14.25" x14ac:dyDescent="0.2">
      <c r="A313" s="172"/>
      <c r="B313" s="16"/>
      <c r="C313" s="10"/>
      <c r="D313" s="16"/>
      <c r="E313" s="10"/>
      <c r="F313" s="10"/>
      <c r="G313" s="10"/>
      <c r="H313" s="147"/>
      <c r="I313" s="16"/>
      <c r="J313" s="147"/>
      <c r="K313" s="16"/>
      <c r="L313" s="16"/>
      <c r="M313" s="16"/>
      <c r="N313" s="16"/>
      <c r="O313" s="147"/>
      <c r="P313" s="10"/>
      <c r="Q313" s="10"/>
      <c r="R313" s="10"/>
      <c r="S313" s="10"/>
      <c r="T313" s="10"/>
      <c r="U313" s="10"/>
      <c r="V313" s="269"/>
      <c r="W313" s="269"/>
      <c r="X313" s="269"/>
      <c r="Y313" s="269"/>
      <c r="Z313" s="269"/>
      <c r="AA313" s="269"/>
      <c r="AB313" s="10"/>
      <c r="AC313" s="10"/>
      <c r="AD313" s="10"/>
      <c r="AE313" s="10"/>
      <c r="AF313" s="10"/>
    </row>
    <row r="314" spans="1:32" ht="14.25" x14ac:dyDescent="0.2">
      <c r="A314" s="172"/>
      <c r="B314" s="16"/>
      <c r="C314" s="10"/>
      <c r="D314" s="16"/>
      <c r="E314" s="10"/>
      <c r="F314" s="10"/>
      <c r="G314" s="10"/>
      <c r="H314" s="147"/>
      <c r="I314" s="16"/>
      <c r="J314" s="147"/>
      <c r="K314" s="16"/>
      <c r="L314" s="16"/>
      <c r="M314" s="16"/>
      <c r="N314" s="16"/>
      <c r="O314" s="147"/>
      <c r="P314" s="10"/>
      <c r="Q314" s="10"/>
      <c r="R314" s="10"/>
      <c r="S314" s="10"/>
      <c r="T314" s="10"/>
      <c r="U314" s="10"/>
      <c r="V314" s="269"/>
      <c r="W314" s="269"/>
      <c r="X314" s="269"/>
      <c r="Y314" s="269"/>
      <c r="Z314" s="269"/>
      <c r="AA314" s="269"/>
      <c r="AB314" s="10"/>
      <c r="AC314" s="10"/>
      <c r="AD314" s="10"/>
      <c r="AE314" s="10"/>
      <c r="AF314" s="10"/>
    </row>
    <row r="315" spans="1:32" ht="14.25" x14ac:dyDescent="0.2">
      <c r="A315" s="172"/>
      <c r="B315" s="16"/>
      <c r="C315" s="10"/>
      <c r="D315" s="16"/>
      <c r="E315" s="10"/>
      <c r="F315" s="10"/>
      <c r="G315" s="10"/>
      <c r="H315" s="147"/>
      <c r="I315" s="16"/>
      <c r="J315" s="147"/>
      <c r="K315" s="16"/>
      <c r="L315" s="16"/>
      <c r="M315" s="16"/>
      <c r="N315" s="16"/>
      <c r="O315" s="147"/>
      <c r="P315" s="10"/>
      <c r="Q315" s="10"/>
      <c r="R315" s="10"/>
      <c r="S315" s="10"/>
      <c r="T315" s="10"/>
      <c r="U315" s="10"/>
      <c r="V315" s="269"/>
      <c r="W315" s="269"/>
      <c r="X315" s="269"/>
      <c r="Y315" s="269"/>
      <c r="Z315" s="269"/>
      <c r="AA315" s="269"/>
      <c r="AB315" s="10"/>
      <c r="AC315" s="10"/>
      <c r="AD315" s="10"/>
      <c r="AE315" s="10"/>
      <c r="AF315" s="10"/>
    </row>
    <row r="316" spans="1:32" ht="14.25" x14ac:dyDescent="0.2">
      <c r="A316" s="172"/>
      <c r="B316" s="16"/>
      <c r="C316" s="10"/>
      <c r="D316" s="16"/>
      <c r="E316" s="10"/>
      <c r="F316" s="10"/>
      <c r="G316" s="10"/>
      <c r="H316" s="147"/>
      <c r="I316" s="16"/>
      <c r="J316" s="147"/>
      <c r="K316" s="16"/>
      <c r="L316" s="16"/>
      <c r="M316" s="16"/>
      <c r="N316" s="16"/>
      <c r="O316" s="147"/>
      <c r="P316" s="10"/>
      <c r="Q316" s="10"/>
      <c r="R316" s="10"/>
      <c r="S316" s="10"/>
      <c r="T316" s="10"/>
      <c r="U316" s="10"/>
      <c r="V316" s="269"/>
      <c r="W316" s="269"/>
      <c r="X316" s="269"/>
      <c r="Y316" s="269"/>
      <c r="Z316" s="269"/>
      <c r="AA316" s="269"/>
      <c r="AB316" s="10"/>
      <c r="AC316" s="10"/>
      <c r="AD316" s="10"/>
      <c r="AE316" s="10"/>
      <c r="AF316" s="10"/>
    </row>
    <row r="317" spans="1:32" ht="14.25" x14ac:dyDescent="0.2">
      <c r="A317" s="172"/>
      <c r="B317" s="16"/>
      <c r="C317" s="10"/>
      <c r="D317" s="16"/>
      <c r="E317" s="10"/>
      <c r="F317" s="10"/>
      <c r="G317" s="10"/>
      <c r="H317" s="147"/>
      <c r="I317" s="16"/>
      <c r="J317" s="147"/>
      <c r="K317" s="16"/>
      <c r="L317" s="16"/>
      <c r="M317" s="16"/>
      <c r="N317" s="16"/>
      <c r="O317" s="147"/>
      <c r="P317" s="10"/>
      <c r="Q317" s="10"/>
      <c r="R317" s="10"/>
      <c r="S317" s="10"/>
      <c r="T317" s="10"/>
      <c r="U317" s="10"/>
      <c r="V317" s="269"/>
      <c r="W317" s="269"/>
      <c r="X317" s="269"/>
      <c r="Y317" s="269"/>
      <c r="Z317" s="269"/>
      <c r="AA317" s="269"/>
      <c r="AB317" s="10"/>
      <c r="AC317" s="10"/>
      <c r="AD317" s="10"/>
      <c r="AE317" s="10"/>
      <c r="AF317" s="10"/>
    </row>
    <row r="318" spans="1:32" ht="14.25" x14ac:dyDescent="0.2">
      <c r="A318" s="172"/>
      <c r="B318" s="16"/>
      <c r="C318" s="10"/>
      <c r="D318" s="16"/>
      <c r="E318" s="10"/>
      <c r="F318" s="10"/>
      <c r="G318" s="10"/>
      <c r="H318" s="147"/>
      <c r="I318" s="16"/>
      <c r="J318" s="147"/>
      <c r="K318" s="16"/>
      <c r="L318" s="16"/>
      <c r="M318" s="16"/>
      <c r="N318" s="16"/>
      <c r="O318" s="147"/>
      <c r="P318" s="10"/>
      <c r="Q318" s="10"/>
      <c r="R318" s="10"/>
      <c r="S318" s="10"/>
      <c r="T318" s="10"/>
      <c r="U318" s="10"/>
      <c r="V318" s="269"/>
      <c r="W318" s="269"/>
      <c r="X318" s="269"/>
      <c r="Y318" s="269"/>
      <c r="Z318" s="269"/>
      <c r="AA318" s="269"/>
      <c r="AB318" s="10"/>
      <c r="AC318" s="10"/>
      <c r="AD318" s="10"/>
      <c r="AE318" s="10"/>
      <c r="AF318" s="10"/>
    </row>
    <row r="319" spans="1:32" ht="14.25" x14ac:dyDescent="0.2">
      <c r="A319" s="172"/>
      <c r="B319" s="16"/>
      <c r="C319" s="10"/>
      <c r="D319" s="16"/>
      <c r="E319" s="10"/>
      <c r="F319" s="10"/>
      <c r="G319" s="10"/>
      <c r="H319" s="147"/>
      <c r="I319" s="16"/>
      <c r="J319" s="147"/>
      <c r="K319" s="16"/>
      <c r="L319" s="16"/>
      <c r="M319" s="16"/>
      <c r="N319" s="16"/>
      <c r="O319" s="147"/>
      <c r="P319" s="10"/>
      <c r="Q319" s="10"/>
      <c r="R319" s="10"/>
      <c r="S319" s="10"/>
      <c r="T319" s="10"/>
      <c r="U319" s="10"/>
      <c r="V319" s="269"/>
      <c r="W319" s="269"/>
      <c r="X319" s="269"/>
      <c r="Y319" s="269"/>
      <c r="Z319" s="269"/>
      <c r="AA319" s="269"/>
      <c r="AB319" s="10"/>
      <c r="AC319" s="10"/>
      <c r="AD319" s="10"/>
      <c r="AE319" s="10"/>
      <c r="AF319" s="10"/>
    </row>
    <row r="320" spans="1:32" ht="14.25" x14ac:dyDescent="0.2">
      <c r="A320" s="172"/>
      <c r="B320" s="16"/>
      <c r="C320" s="10"/>
      <c r="D320" s="16"/>
      <c r="E320" s="10"/>
      <c r="F320" s="10"/>
      <c r="G320" s="10"/>
      <c r="H320" s="147"/>
      <c r="I320" s="16"/>
      <c r="J320" s="147"/>
      <c r="K320" s="16"/>
      <c r="L320" s="16"/>
      <c r="M320" s="16"/>
      <c r="N320" s="16"/>
      <c r="O320" s="147"/>
      <c r="P320" s="10"/>
      <c r="Q320" s="10"/>
      <c r="R320" s="10"/>
      <c r="S320" s="10"/>
      <c r="T320" s="10"/>
      <c r="U320" s="10"/>
      <c r="V320" s="269"/>
      <c r="W320" s="269"/>
      <c r="X320" s="269"/>
      <c r="Y320" s="269"/>
      <c r="Z320" s="269"/>
      <c r="AA320" s="269"/>
      <c r="AB320" s="10"/>
      <c r="AC320" s="10"/>
      <c r="AD320" s="10"/>
      <c r="AE320" s="10"/>
      <c r="AF320" s="10"/>
    </row>
    <row r="321" spans="1:32" ht="14.25" x14ac:dyDescent="0.2">
      <c r="A321" s="172"/>
      <c r="B321" s="16"/>
      <c r="C321" s="10"/>
      <c r="D321" s="16"/>
      <c r="E321" s="10"/>
      <c r="F321" s="10"/>
      <c r="G321" s="10"/>
      <c r="H321" s="147"/>
      <c r="I321" s="16"/>
      <c r="J321" s="147"/>
      <c r="K321" s="16"/>
      <c r="L321" s="16"/>
      <c r="M321" s="16"/>
      <c r="N321" s="16"/>
      <c r="O321" s="147"/>
      <c r="P321" s="10"/>
      <c r="Q321" s="10"/>
      <c r="R321" s="10"/>
      <c r="S321" s="10"/>
      <c r="T321" s="10"/>
      <c r="U321" s="10"/>
      <c r="V321" s="269"/>
      <c r="W321" s="269"/>
      <c r="X321" s="269"/>
      <c r="Y321" s="269"/>
      <c r="Z321" s="269"/>
      <c r="AA321" s="269"/>
      <c r="AB321" s="10"/>
      <c r="AC321" s="10"/>
      <c r="AD321" s="10"/>
      <c r="AE321" s="10"/>
      <c r="AF321" s="10"/>
    </row>
    <row r="322" spans="1:32" ht="14.25" x14ac:dyDescent="0.2">
      <c r="A322" s="172"/>
      <c r="B322" s="16"/>
      <c r="C322" s="10"/>
      <c r="D322" s="16"/>
      <c r="E322" s="10"/>
      <c r="F322" s="10"/>
      <c r="G322" s="10"/>
      <c r="H322" s="147"/>
      <c r="I322" s="16"/>
      <c r="J322" s="147"/>
      <c r="K322" s="16"/>
      <c r="L322" s="16"/>
      <c r="M322" s="16"/>
      <c r="N322" s="16"/>
      <c r="O322" s="147"/>
      <c r="P322" s="10"/>
      <c r="Q322" s="10"/>
      <c r="R322" s="10"/>
      <c r="S322" s="10"/>
      <c r="T322" s="10"/>
      <c r="U322" s="10"/>
      <c r="V322" s="269"/>
      <c r="W322" s="269"/>
      <c r="X322" s="269"/>
      <c r="Y322" s="269"/>
      <c r="Z322" s="269"/>
      <c r="AA322" s="269"/>
      <c r="AB322" s="10"/>
      <c r="AC322" s="10"/>
      <c r="AD322" s="10"/>
      <c r="AE322" s="10"/>
      <c r="AF322" s="10"/>
    </row>
    <row r="323" spans="1:32" ht="14.25" x14ac:dyDescent="0.2">
      <c r="A323" s="172"/>
      <c r="B323" s="16"/>
      <c r="C323" s="10"/>
      <c r="D323" s="16"/>
      <c r="E323" s="10"/>
      <c r="F323" s="10"/>
      <c r="G323" s="10"/>
      <c r="H323" s="147"/>
      <c r="I323" s="16"/>
      <c r="J323" s="147"/>
      <c r="K323" s="16"/>
      <c r="L323" s="16"/>
      <c r="M323" s="16"/>
      <c r="N323" s="16"/>
      <c r="O323" s="147"/>
      <c r="P323" s="10"/>
      <c r="Q323" s="10"/>
      <c r="R323" s="10"/>
      <c r="S323" s="10"/>
      <c r="T323" s="10"/>
      <c r="U323" s="10"/>
      <c r="V323" s="269"/>
      <c r="W323" s="269"/>
      <c r="X323" s="269"/>
      <c r="Y323" s="269"/>
      <c r="Z323" s="269"/>
      <c r="AA323" s="269"/>
      <c r="AB323" s="10"/>
      <c r="AC323" s="10"/>
      <c r="AD323" s="10"/>
      <c r="AE323" s="10"/>
      <c r="AF323" s="10"/>
    </row>
    <row r="324" spans="1:32" ht="14.25" x14ac:dyDescent="0.2">
      <c r="A324" s="172"/>
      <c r="B324" s="16"/>
      <c r="C324" s="10"/>
      <c r="D324" s="16"/>
      <c r="E324" s="10"/>
      <c r="F324" s="10"/>
      <c r="G324" s="10"/>
      <c r="H324" s="147"/>
      <c r="I324" s="16"/>
      <c r="J324" s="147"/>
      <c r="K324" s="16"/>
      <c r="L324" s="16"/>
      <c r="M324" s="16"/>
      <c r="N324" s="16"/>
      <c r="O324" s="147"/>
      <c r="P324" s="10"/>
      <c r="Q324" s="10"/>
      <c r="R324" s="10"/>
      <c r="S324" s="10"/>
      <c r="T324" s="10"/>
      <c r="U324" s="10"/>
      <c r="V324" s="269"/>
      <c r="W324" s="269"/>
      <c r="X324" s="269"/>
      <c r="Y324" s="269"/>
      <c r="Z324" s="269"/>
      <c r="AA324" s="269"/>
      <c r="AB324" s="10"/>
      <c r="AC324" s="10"/>
      <c r="AD324" s="10"/>
      <c r="AE324" s="10"/>
      <c r="AF324" s="10"/>
    </row>
    <row r="325" spans="1:32" ht="14.25" x14ac:dyDescent="0.2">
      <c r="A325" s="172"/>
      <c r="B325" s="16"/>
      <c r="C325" s="10"/>
      <c r="D325" s="16"/>
      <c r="E325" s="10"/>
      <c r="F325" s="10"/>
      <c r="G325" s="10"/>
      <c r="H325" s="147"/>
      <c r="I325" s="16"/>
      <c r="J325" s="147"/>
      <c r="K325" s="16"/>
      <c r="L325" s="16"/>
      <c r="M325" s="16"/>
      <c r="N325" s="16"/>
      <c r="O325" s="147"/>
      <c r="P325" s="10"/>
      <c r="Q325" s="10"/>
      <c r="R325" s="10"/>
      <c r="S325" s="10"/>
      <c r="T325" s="10"/>
      <c r="U325" s="10"/>
      <c r="V325" s="269"/>
      <c r="W325" s="269"/>
      <c r="X325" s="269"/>
      <c r="Y325" s="269"/>
      <c r="Z325" s="269"/>
      <c r="AA325" s="269"/>
      <c r="AB325" s="10"/>
      <c r="AC325" s="10"/>
      <c r="AD325" s="10"/>
      <c r="AE325" s="10"/>
      <c r="AF325" s="10"/>
    </row>
    <row r="326" spans="1:32" ht="14.25" x14ac:dyDescent="0.2">
      <c r="A326" s="172"/>
      <c r="B326" s="16"/>
      <c r="C326" s="10"/>
      <c r="D326" s="16"/>
      <c r="E326" s="10"/>
      <c r="F326" s="10"/>
      <c r="G326" s="10"/>
      <c r="H326" s="147"/>
      <c r="I326" s="16"/>
      <c r="J326" s="147"/>
      <c r="K326" s="16"/>
      <c r="L326" s="16"/>
      <c r="M326" s="16"/>
      <c r="N326" s="16"/>
      <c r="O326" s="147"/>
      <c r="P326" s="10"/>
      <c r="Q326" s="10"/>
      <c r="R326" s="10"/>
      <c r="S326" s="10"/>
      <c r="T326" s="10"/>
      <c r="U326" s="10"/>
      <c r="V326" s="269"/>
      <c r="W326" s="269"/>
      <c r="X326" s="269"/>
      <c r="Y326" s="269"/>
      <c r="Z326" s="269"/>
      <c r="AA326" s="269"/>
      <c r="AB326" s="10"/>
      <c r="AC326" s="10"/>
      <c r="AD326" s="10"/>
      <c r="AE326" s="10"/>
      <c r="AF326" s="10"/>
    </row>
    <row r="327" spans="1:32" ht="14.25" x14ac:dyDescent="0.2">
      <c r="A327" s="172"/>
      <c r="B327" s="16"/>
      <c r="C327" s="10"/>
      <c r="D327" s="16"/>
      <c r="E327" s="10"/>
      <c r="F327" s="10"/>
      <c r="G327" s="10"/>
      <c r="H327" s="147"/>
      <c r="I327" s="16"/>
      <c r="J327" s="147"/>
      <c r="K327" s="16"/>
      <c r="L327" s="16"/>
      <c r="M327" s="16"/>
      <c r="N327" s="16"/>
      <c r="O327" s="147"/>
      <c r="P327" s="10"/>
      <c r="Q327" s="10"/>
      <c r="R327" s="10"/>
      <c r="S327" s="10"/>
      <c r="T327" s="10"/>
      <c r="U327" s="10"/>
      <c r="V327" s="269"/>
      <c r="W327" s="269"/>
      <c r="X327" s="269"/>
      <c r="Y327" s="269"/>
      <c r="Z327" s="269"/>
      <c r="AA327" s="269"/>
      <c r="AB327" s="10"/>
      <c r="AC327" s="10"/>
      <c r="AD327" s="10"/>
      <c r="AE327" s="10"/>
      <c r="AF327" s="10"/>
    </row>
    <row r="328" spans="1:32" ht="14.25" x14ac:dyDescent="0.2">
      <c r="A328" s="172"/>
      <c r="B328" s="10"/>
      <c r="C328" s="10"/>
      <c r="D328" s="10"/>
      <c r="E328" s="10"/>
      <c r="F328" s="10"/>
      <c r="G328" s="10"/>
      <c r="H328" s="147"/>
      <c r="I328" s="16"/>
      <c r="J328" s="147"/>
      <c r="K328" s="16"/>
      <c r="L328" s="16"/>
      <c r="M328" s="16"/>
      <c r="N328" s="16"/>
      <c r="O328" s="147"/>
      <c r="P328" s="10"/>
      <c r="Q328" s="10"/>
      <c r="R328" s="10"/>
      <c r="S328" s="10"/>
      <c r="T328" s="10"/>
      <c r="U328" s="10"/>
      <c r="V328" s="269"/>
      <c r="W328" s="269"/>
      <c r="X328" s="269"/>
      <c r="Y328" s="269"/>
      <c r="Z328" s="269"/>
      <c r="AA328" s="269"/>
      <c r="AB328" s="10"/>
      <c r="AC328" s="10"/>
      <c r="AD328" s="10"/>
      <c r="AE328" s="10"/>
      <c r="AF328" s="10"/>
    </row>
    <row r="329" spans="1:32" ht="14.25" x14ac:dyDescent="0.2">
      <c r="A329" s="172"/>
      <c r="B329" s="10"/>
      <c r="C329" s="10"/>
      <c r="D329" s="10"/>
      <c r="E329" s="10"/>
      <c r="F329" s="10"/>
      <c r="G329" s="10"/>
      <c r="H329" s="147"/>
      <c r="I329" s="16"/>
      <c r="J329" s="147"/>
      <c r="K329" s="16"/>
      <c r="L329" s="16"/>
      <c r="M329" s="16"/>
      <c r="N329" s="16"/>
      <c r="O329" s="147"/>
      <c r="P329" s="10"/>
      <c r="Q329" s="10"/>
      <c r="R329" s="10"/>
      <c r="S329" s="10"/>
      <c r="T329" s="10"/>
      <c r="U329" s="10"/>
      <c r="V329" s="269"/>
      <c r="W329" s="269"/>
      <c r="X329" s="269"/>
      <c r="Y329" s="269"/>
      <c r="Z329" s="269"/>
      <c r="AA329" s="269"/>
      <c r="AB329" s="10"/>
      <c r="AC329" s="10"/>
      <c r="AD329" s="10"/>
      <c r="AE329" s="10"/>
      <c r="AF329" s="10"/>
    </row>
    <row r="330" spans="1:32" ht="14.25" x14ac:dyDescent="0.2">
      <c r="A330" s="172"/>
      <c r="B330" s="10"/>
      <c r="C330" s="10"/>
      <c r="D330" s="10"/>
      <c r="E330" s="10"/>
      <c r="F330" s="10"/>
      <c r="G330" s="10"/>
      <c r="H330" s="147"/>
      <c r="I330" s="16"/>
      <c r="J330" s="147"/>
      <c r="K330" s="16"/>
      <c r="L330" s="16"/>
      <c r="M330" s="16"/>
      <c r="N330" s="16"/>
      <c r="O330" s="147"/>
      <c r="P330" s="10"/>
      <c r="Q330" s="10"/>
      <c r="R330" s="10"/>
      <c r="S330" s="10"/>
      <c r="T330" s="10"/>
      <c r="U330" s="10"/>
      <c r="V330" s="269"/>
      <c r="W330" s="269"/>
      <c r="X330" s="269"/>
      <c r="Y330" s="269"/>
      <c r="Z330" s="269"/>
      <c r="AA330" s="269"/>
      <c r="AB330" s="10"/>
      <c r="AC330" s="10"/>
      <c r="AD330" s="10"/>
      <c r="AE330" s="10"/>
      <c r="AF330" s="10"/>
    </row>
    <row r="331" spans="1:32" ht="14.25" x14ac:dyDescent="0.2">
      <c r="A331" s="172"/>
      <c r="B331" s="10"/>
      <c r="C331" s="10"/>
      <c r="D331" s="10"/>
      <c r="E331" s="10"/>
      <c r="F331" s="10"/>
      <c r="G331" s="10"/>
      <c r="H331" s="147"/>
      <c r="I331" s="16"/>
      <c r="J331" s="147"/>
      <c r="K331" s="16"/>
      <c r="L331" s="16"/>
      <c r="M331" s="16"/>
      <c r="N331" s="16"/>
      <c r="O331" s="147"/>
      <c r="P331" s="10"/>
      <c r="Q331" s="10"/>
      <c r="R331" s="10"/>
      <c r="S331" s="10"/>
      <c r="T331" s="10"/>
      <c r="U331" s="10"/>
      <c r="V331" s="269"/>
      <c r="W331" s="269"/>
      <c r="X331" s="269"/>
      <c r="Y331" s="269"/>
      <c r="Z331" s="269"/>
      <c r="AA331" s="269"/>
      <c r="AB331" s="10"/>
      <c r="AC331" s="10"/>
      <c r="AD331" s="10"/>
      <c r="AE331" s="10"/>
      <c r="AF331" s="10"/>
    </row>
    <row r="332" spans="1:32" ht="14.25" x14ac:dyDescent="0.2">
      <c r="A332" s="172"/>
      <c r="B332" s="10"/>
      <c r="C332" s="10"/>
      <c r="D332" s="10"/>
      <c r="E332" s="10"/>
      <c r="F332" s="10"/>
      <c r="G332" s="10"/>
      <c r="H332" s="147"/>
      <c r="I332" s="16"/>
      <c r="J332" s="147"/>
      <c r="K332" s="16"/>
      <c r="L332" s="16"/>
      <c r="M332" s="16"/>
      <c r="N332" s="16"/>
      <c r="O332" s="147"/>
      <c r="P332" s="10"/>
      <c r="Q332" s="10"/>
      <c r="R332" s="10"/>
      <c r="S332" s="10"/>
      <c r="T332" s="10"/>
      <c r="U332" s="10"/>
      <c r="V332" s="269"/>
      <c r="W332" s="269"/>
      <c r="X332" s="269"/>
      <c r="Y332" s="269"/>
      <c r="Z332" s="269"/>
      <c r="AA332" s="269"/>
      <c r="AB332" s="10"/>
      <c r="AC332" s="10"/>
      <c r="AD332" s="10"/>
      <c r="AE332" s="10"/>
      <c r="AF332" s="10"/>
    </row>
    <row r="333" spans="1:32" ht="14.25" x14ac:dyDescent="0.2">
      <c r="A333" s="172"/>
      <c r="B333" s="10"/>
      <c r="C333" s="10"/>
      <c r="D333" s="10"/>
      <c r="E333" s="10"/>
      <c r="F333" s="10"/>
      <c r="G333" s="10"/>
      <c r="H333" s="147"/>
      <c r="I333" s="16"/>
      <c r="J333" s="147"/>
      <c r="K333" s="16"/>
      <c r="L333" s="16"/>
      <c r="M333" s="16"/>
      <c r="N333" s="16"/>
      <c r="O333" s="147"/>
      <c r="P333" s="10"/>
      <c r="Q333" s="10"/>
      <c r="R333" s="10"/>
      <c r="S333" s="10"/>
      <c r="T333" s="10"/>
      <c r="U333" s="10"/>
      <c r="V333" s="269"/>
      <c r="W333" s="269"/>
      <c r="X333" s="269"/>
      <c r="Y333" s="269"/>
      <c r="Z333" s="269"/>
      <c r="AA333" s="269"/>
      <c r="AB333" s="10"/>
      <c r="AC333" s="10"/>
      <c r="AD333" s="10"/>
      <c r="AE333" s="10"/>
      <c r="AF333" s="10"/>
    </row>
    <row r="334" spans="1:32" ht="14.25" x14ac:dyDescent="0.2">
      <c r="A334" s="172"/>
      <c r="B334" s="10"/>
      <c r="C334" s="10"/>
      <c r="D334" s="10"/>
      <c r="E334" s="10"/>
      <c r="F334" s="10"/>
      <c r="G334" s="10"/>
      <c r="H334" s="147"/>
      <c r="I334" s="16"/>
      <c r="J334" s="147"/>
      <c r="K334" s="16"/>
      <c r="L334" s="16"/>
      <c r="M334" s="16"/>
      <c r="N334" s="16"/>
      <c r="O334" s="147"/>
      <c r="P334" s="10"/>
      <c r="Q334" s="10"/>
      <c r="R334" s="10"/>
      <c r="S334" s="10"/>
      <c r="T334" s="10"/>
      <c r="U334" s="10"/>
      <c r="V334" s="269"/>
      <c r="W334" s="269"/>
      <c r="X334" s="269"/>
      <c r="Y334" s="269"/>
      <c r="Z334" s="269"/>
      <c r="AA334" s="269"/>
      <c r="AB334" s="10"/>
      <c r="AC334" s="10"/>
      <c r="AD334" s="10"/>
      <c r="AE334" s="10"/>
      <c r="AF334" s="10"/>
    </row>
    <row r="335" spans="1:32" ht="14.25" x14ac:dyDescent="0.2">
      <c r="A335" s="172"/>
      <c r="B335" s="10"/>
      <c r="C335" s="10"/>
      <c r="D335" s="10"/>
      <c r="E335" s="10"/>
      <c r="F335" s="10"/>
      <c r="G335" s="10"/>
      <c r="H335" s="147"/>
      <c r="I335" s="16"/>
      <c r="J335" s="147"/>
      <c r="K335" s="16"/>
      <c r="L335" s="16"/>
      <c r="M335" s="16"/>
      <c r="N335" s="16"/>
      <c r="O335" s="147"/>
      <c r="P335" s="10"/>
      <c r="Q335" s="10"/>
      <c r="R335" s="10"/>
      <c r="S335" s="10"/>
      <c r="T335" s="10"/>
      <c r="U335" s="10"/>
      <c r="V335" s="269"/>
      <c r="W335" s="269"/>
      <c r="X335" s="269"/>
      <c r="Y335" s="269"/>
      <c r="Z335" s="269"/>
      <c r="AA335" s="269"/>
      <c r="AB335" s="10"/>
      <c r="AC335" s="10"/>
      <c r="AD335" s="10"/>
      <c r="AE335" s="10"/>
      <c r="AF335" s="10"/>
    </row>
    <row r="336" spans="1:32" ht="14.25" x14ac:dyDescent="0.2">
      <c r="A336" s="172"/>
      <c r="B336" s="10"/>
      <c r="C336" s="10"/>
      <c r="D336" s="10"/>
      <c r="E336" s="10"/>
      <c r="F336" s="10"/>
      <c r="G336" s="10"/>
      <c r="H336" s="147"/>
      <c r="I336" s="16"/>
      <c r="J336" s="147"/>
      <c r="K336" s="16"/>
      <c r="L336" s="16"/>
      <c r="M336" s="16"/>
      <c r="N336" s="16"/>
      <c r="O336" s="147"/>
      <c r="P336" s="10"/>
      <c r="Q336" s="10"/>
      <c r="R336" s="10"/>
      <c r="S336" s="10"/>
      <c r="T336" s="10"/>
      <c r="U336" s="10"/>
      <c r="V336" s="269"/>
      <c r="W336" s="269"/>
      <c r="X336" s="269"/>
      <c r="Y336" s="269"/>
      <c r="Z336" s="269"/>
      <c r="AA336" s="269"/>
      <c r="AB336" s="10"/>
      <c r="AC336" s="10"/>
      <c r="AD336" s="10"/>
      <c r="AE336" s="10"/>
      <c r="AF336" s="10"/>
    </row>
    <row r="337" spans="1:32" ht="14.25" x14ac:dyDescent="0.2">
      <c r="A337" s="172"/>
      <c r="B337" s="10"/>
      <c r="C337" s="10"/>
      <c r="D337" s="10"/>
      <c r="E337" s="10"/>
      <c r="F337" s="10"/>
      <c r="G337" s="10"/>
      <c r="H337" s="147"/>
      <c r="I337" s="16"/>
      <c r="J337" s="147"/>
      <c r="K337" s="16"/>
      <c r="L337" s="16"/>
      <c r="M337" s="16"/>
      <c r="N337" s="16"/>
      <c r="O337" s="147"/>
      <c r="P337" s="10"/>
      <c r="Q337" s="10"/>
      <c r="R337" s="10"/>
      <c r="S337" s="10"/>
      <c r="T337" s="10"/>
      <c r="U337" s="10"/>
      <c r="V337" s="269"/>
      <c r="W337" s="269"/>
      <c r="X337" s="269"/>
      <c r="Y337" s="269"/>
      <c r="Z337" s="269"/>
      <c r="AA337" s="269"/>
      <c r="AB337" s="10"/>
      <c r="AC337" s="10"/>
      <c r="AD337" s="10"/>
      <c r="AE337" s="10"/>
      <c r="AF337" s="10"/>
    </row>
    <row r="338" spans="1:32" ht="14.25" x14ac:dyDescent="0.2">
      <c r="A338" s="172"/>
      <c r="B338" s="10"/>
      <c r="C338" s="10"/>
      <c r="D338" s="10"/>
      <c r="E338" s="10"/>
      <c r="F338" s="10"/>
      <c r="G338" s="10"/>
      <c r="H338" s="147"/>
      <c r="I338" s="16"/>
      <c r="J338" s="147"/>
      <c r="K338" s="16"/>
      <c r="L338" s="16"/>
      <c r="M338" s="16"/>
      <c r="N338" s="16"/>
      <c r="O338" s="147"/>
      <c r="P338" s="10"/>
      <c r="Q338" s="10"/>
      <c r="R338" s="10"/>
      <c r="S338" s="10"/>
      <c r="T338" s="10"/>
      <c r="U338" s="10"/>
      <c r="V338" s="269"/>
      <c r="W338" s="269"/>
      <c r="X338" s="269"/>
      <c r="Y338" s="269"/>
      <c r="Z338" s="269"/>
      <c r="AA338" s="269"/>
      <c r="AB338" s="10"/>
      <c r="AC338" s="10"/>
      <c r="AD338" s="10"/>
      <c r="AE338" s="10"/>
      <c r="AF338" s="10"/>
    </row>
    <row r="339" spans="1:32" ht="14.25" x14ac:dyDescent="0.2">
      <c r="A339" s="172"/>
      <c r="B339" s="10"/>
      <c r="C339" s="10"/>
      <c r="D339" s="10"/>
      <c r="E339" s="10"/>
      <c r="F339" s="10"/>
      <c r="G339" s="10"/>
      <c r="H339" s="147"/>
      <c r="I339" s="16"/>
      <c r="J339" s="147"/>
      <c r="K339" s="16"/>
      <c r="L339" s="16"/>
      <c r="M339" s="16"/>
      <c r="N339" s="16"/>
      <c r="O339" s="147"/>
      <c r="P339" s="10"/>
      <c r="Q339" s="10"/>
      <c r="R339" s="10"/>
      <c r="S339" s="10"/>
      <c r="T339" s="10"/>
      <c r="U339" s="10"/>
      <c r="V339" s="269"/>
      <c r="W339" s="269"/>
      <c r="X339" s="269"/>
      <c r="Y339" s="269"/>
      <c r="Z339" s="269"/>
      <c r="AA339" s="269"/>
      <c r="AB339" s="10"/>
      <c r="AC339" s="10"/>
      <c r="AD339" s="10"/>
      <c r="AE339" s="10"/>
      <c r="AF339" s="10"/>
    </row>
    <row r="340" spans="1:32" ht="14.25" x14ac:dyDescent="0.2">
      <c r="A340" s="172"/>
      <c r="B340" s="10"/>
      <c r="C340" s="10"/>
      <c r="D340" s="10"/>
      <c r="E340" s="10"/>
      <c r="F340" s="10"/>
      <c r="G340" s="10"/>
      <c r="H340" s="147"/>
      <c r="I340" s="16"/>
      <c r="J340" s="147"/>
      <c r="K340" s="16"/>
      <c r="L340" s="16"/>
      <c r="M340" s="16"/>
      <c r="N340" s="16"/>
      <c r="O340" s="147"/>
      <c r="P340" s="10"/>
      <c r="Q340" s="10"/>
      <c r="R340" s="10"/>
      <c r="S340" s="10"/>
      <c r="T340" s="10"/>
      <c r="U340" s="10"/>
      <c r="V340" s="269"/>
      <c r="W340" s="269"/>
      <c r="X340" s="269"/>
      <c r="Y340" s="269"/>
      <c r="Z340" s="269"/>
      <c r="AA340" s="269"/>
      <c r="AB340" s="10"/>
      <c r="AC340" s="10"/>
      <c r="AD340" s="10"/>
      <c r="AE340" s="10"/>
      <c r="AF340" s="10"/>
    </row>
    <row r="341" spans="1:32" ht="14.25" x14ac:dyDescent="0.2">
      <c r="A341" s="172"/>
      <c r="B341" s="10"/>
      <c r="C341" s="10"/>
      <c r="D341" s="10"/>
      <c r="E341" s="10"/>
      <c r="F341" s="10"/>
      <c r="G341" s="10"/>
      <c r="H341" s="147"/>
      <c r="I341" s="16"/>
      <c r="J341" s="147"/>
      <c r="K341" s="16"/>
      <c r="L341" s="16"/>
      <c r="M341" s="16"/>
      <c r="N341" s="16"/>
      <c r="O341" s="147"/>
      <c r="P341" s="10"/>
      <c r="Q341" s="10"/>
      <c r="R341" s="10"/>
      <c r="S341" s="10"/>
      <c r="T341" s="10"/>
      <c r="U341" s="10"/>
      <c r="V341" s="269"/>
      <c r="W341" s="269"/>
      <c r="X341" s="269"/>
      <c r="Y341" s="269"/>
      <c r="Z341" s="269"/>
      <c r="AA341" s="269"/>
      <c r="AB341" s="10"/>
      <c r="AC341" s="10"/>
      <c r="AD341" s="10"/>
      <c r="AE341" s="10"/>
      <c r="AF341" s="10"/>
    </row>
    <row r="342" spans="1:32" ht="14.25" x14ac:dyDescent="0.2">
      <c r="A342" s="172"/>
      <c r="B342" s="10"/>
      <c r="C342" s="10"/>
      <c r="D342" s="10"/>
      <c r="E342" s="10"/>
      <c r="F342" s="10"/>
      <c r="G342" s="10"/>
      <c r="H342" s="147"/>
      <c r="I342" s="16"/>
      <c r="J342" s="147"/>
      <c r="K342" s="16"/>
      <c r="L342" s="16"/>
      <c r="M342" s="16"/>
      <c r="N342" s="16"/>
      <c r="O342" s="147"/>
      <c r="P342" s="10"/>
      <c r="Q342" s="10"/>
      <c r="R342" s="10"/>
      <c r="S342" s="10"/>
      <c r="T342" s="10"/>
      <c r="U342" s="10"/>
      <c r="V342" s="269"/>
      <c r="W342" s="269"/>
      <c r="X342" s="269"/>
      <c r="Y342" s="269"/>
      <c r="Z342" s="269"/>
      <c r="AA342" s="269"/>
      <c r="AB342" s="10"/>
      <c r="AC342" s="10"/>
      <c r="AD342" s="10"/>
      <c r="AE342" s="10"/>
      <c r="AF342" s="10"/>
    </row>
    <row r="343" spans="1:32" ht="14.25" x14ac:dyDescent="0.2">
      <c r="A343" s="172"/>
      <c r="B343" s="10"/>
      <c r="C343" s="10"/>
      <c r="D343" s="10"/>
      <c r="E343" s="10"/>
      <c r="F343" s="10"/>
      <c r="G343" s="10"/>
      <c r="H343" s="147"/>
      <c r="I343" s="16"/>
      <c r="J343" s="147"/>
      <c r="K343" s="16"/>
      <c r="L343" s="16"/>
      <c r="M343" s="16"/>
      <c r="N343" s="16"/>
      <c r="O343" s="147"/>
      <c r="P343" s="10"/>
      <c r="Q343" s="10"/>
      <c r="R343" s="10"/>
      <c r="S343" s="10"/>
      <c r="T343" s="10"/>
      <c r="U343" s="10"/>
      <c r="V343" s="269"/>
      <c r="W343" s="269"/>
      <c r="X343" s="269"/>
      <c r="Y343" s="269"/>
      <c r="Z343" s="269"/>
      <c r="AA343" s="269"/>
      <c r="AB343" s="10"/>
      <c r="AC343" s="10"/>
      <c r="AD343" s="10"/>
      <c r="AE343" s="10"/>
      <c r="AF343" s="10"/>
    </row>
    <row r="344" spans="1:32" ht="14.25" x14ac:dyDescent="0.2">
      <c r="A344" s="172"/>
      <c r="B344" s="10"/>
      <c r="C344" s="10"/>
      <c r="D344" s="10"/>
      <c r="E344" s="10"/>
      <c r="F344" s="10"/>
      <c r="G344" s="10"/>
      <c r="H344" s="147"/>
      <c r="I344" s="16"/>
      <c r="J344" s="147"/>
      <c r="K344" s="16"/>
      <c r="L344" s="16"/>
      <c r="M344" s="16"/>
      <c r="N344" s="16"/>
      <c r="O344" s="147"/>
      <c r="P344" s="10"/>
      <c r="Q344" s="10"/>
      <c r="R344" s="10"/>
      <c r="S344" s="10"/>
      <c r="T344" s="10"/>
      <c r="U344" s="10"/>
      <c r="V344" s="269"/>
      <c r="W344" s="269"/>
      <c r="X344" s="269"/>
      <c r="Y344" s="269"/>
      <c r="Z344" s="269"/>
      <c r="AA344" s="269"/>
      <c r="AB344" s="10"/>
      <c r="AC344" s="10"/>
      <c r="AD344" s="10"/>
      <c r="AE344" s="10"/>
      <c r="AF344" s="10"/>
    </row>
    <row r="345" spans="1:32" ht="14.25" x14ac:dyDescent="0.2">
      <c r="A345" s="172"/>
      <c r="B345" s="10"/>
      <c r="C345" s="10"/>
      <c r="D345" s="10"/>
      <c r="E345" s="10"/>
      <c r="F345" s="10"/>
      <c r="G345" s="10"/>
      <c r="H345" s="147"/>
      <c r="I345" s="16"/>
      <c r="J345" s="147"/>
      <c r="K345" s="16"/>
      <c r="L345" s="16"/>
      <c r="M345" s="16"/>
      <c r="N345" s="16"/>
      <c r="O345" s="147"/>
      <c r="P345" s="10"/>
      <c r="Q345" s="10"/>
      <c r="R345" s="10"/>
      <c r="S345" s="10"/>
      <c r="T345" s="10"/>
      <c r="U345" s="10"/>
      <c r="V345" s="269"/>
      <c r="W345" s="269"/>
      <c r="X345" s="269"/>
      <c r="Y345" s="269"/>
      <c r="Z345" s="269"/>
      <c r="AA345" s="269"/>
      <c r="AB345" s="10"/>
      <c r="AC345" s="10"/>
      <c r="AD345" s="10"/>
      <c r="AE345" s="10"/>
      <c r="AF345" s="10"/>
    </row>
    <row r="346" spans="1:32" ht="14.25" x14ac:dyDescent="0.2">
      <c r="A346" s="172"/>
      <c r="B346" s="10"/>
      <c r="C346" s="10"/>
      <c r="D346" s="10"/>
      <c r="E346" s="10"/>
      <c r="F346" s="10"/>
      <c r="G346" s="10"/>
      <c r="H346" s="147"/>
      <c r="I346" s="16"/>
      <c r="J346" s="147"/>
      <c r="K346" s="16"/>
      <c r="L346" s="16"/>
      <c r="M346" s="16"/>
      <c r="N346" s="16"/>
      <c r="O346" s="147"/>
      <c r="P346" s="10"/>
      <c r="Q346" s="10"/>
      <c r="R346" s="10"/>
      <c r="S346" s="10"/>
      <c r="T346" s="10"/>
      <c r="U346" s="10"/>
      <c r="V346" s="269"/>
      <c r="W346" s="269"/>
      <c r="X346" s="269"/>
      <c r="Y346" s="269"/>
      <c r="Z346" s="269"/>
      <c r="AA346" s="269"/>
      <c r="AB346" s="10"/>
      <c r="AC346" s="10"/>
      <c r="AD346" s="10"/>
      <c r="AE346" s="10"/>
      <c r="AF346" s="10"/>
    </row>
    <row r="347" spans="1:32" ht="14.25" x14ac:dyDescent="0.2">
      <c r="A347" s="172"/>
      <c r="B347" s="10"/>
      <c r="C347" s="10"/>
      <c r="D347" s="10"/>
      <c r="E347" s="10"/>
      <c r="F347" s="10"/>
      <c r="G347" s="10"/>
      <c r="H347" s="147"/>
      <c r="I347" s="16"/>
      <c r="J347" s="147"/>
      <c r="K347" s="16"/>
      <c r="L347" s="16"/>
      <c r="M347" s="16"/>
      <c r="N347" s="16"/>
      <c r="O347" s="147"/>
      <c r="P347" s="10"/>
      <c r="Q347" s="10"/>
      <c r="R347" s="10"/>
      <c r="S347" s="10"/>
      <c r="T347" s="10"/>
      <c r="U347" s="10"/>
      <c r="V347" s="269"/>
      <c r="W347" s="269"/>
      <c r="X347" s="269"/>
      <c r="Y347" s="269"/>
      <c r="Z347" s="269"/>
      <c r="AA347" s="269"/>
      <c r="AB347" s="10"/>
      <c r="AC347" s="10"/>
      <c r="AD347" s="10"/>
      <c r="AE347" s="10"/>
      <c r="AF347" s="10"/>
    </row>
    <row r="348" spans="1:32" ht="14.25" x14ac:dyDescent="0.2">
      <c r="A348" s="172"/>
      <c r="B348" s="10"/>
      <c r="C348" s="10"/>
      <c r="D348" s="10"/>
      <c r="E348" s="10"/>
      <c r="F348" s="10"/>
      <c r="G348" s="10"/>
      <c r="H348" s="147"/>
      <c r="I348" s="16"/>
      <c r="J348" s="147"/>
      <c r="K348" s="16"/>
      <c r="L348" s="16"/>
      <c r="M348" s="16"/>
      <c r="N348" s="16"/>
      <c r="O348" s="147"/>
      <c r="P348" s="10"/>
      <c r="Q348" s="10"/>
      <c r="R348" s="10"/>
      <c r="S348" s="10"/>
      <c r="T348" s="10"/>
      <c r="U348" s="10"/>
      <c r="V348" s="269"/>
      <c r="W348" s="269"/>
      <c r="X348" s="269"/>
      <c r="Y348" s="269"/>
      <c r="Z348" s="269"/>
      <c r="AA348" s="269"/>
      <c r="AB348" s="10"/>
      <c r="AC348" s="10"/>
      <c r="AD348" s="10"/>
      <c r="AE348" s="10"/>
      <c r="AF348" s="10"/>
    </row>
    <row r="349" spans="1:32" ht="14.25" x14ac:dyDescent="0.2">
      <c r="A349" s="172"/>
      <c r="B349" s="10"/>
      <c r="C349" s="10"/>
      <c r="D349" s="10"/>
      <c r="E349" s="10"/>
      <c r="F349" s="10"/>
      <c r="G349" s="10"/>
      <c r="H349" s="147"/>
      <c r="I349" s="16"/>
      <c r="J349" s="147"/>
      <c r="K349" s="16"/>
      <c r="L349" s="16"/>
      <c r="M349" s="16"/>
      <c r="N349" s="16"/>
      <c r="O349" s="147"/>
      <c r="P349" s="10"/>
      <c r="Q349" s="10"/>
      <c r="R349" s="10"/>
      <c r="S349" s="10"/>
      <c r="T349" s="10"/>
      <c r="U349" s="10"/>
      <c r="V349" s="269"/>
      <c r="W349" s="269"/>
      <c r="X349" s="269"/>
      <c r="Y349" s="269"/>
      <c r="Z349" s="269"/>
      <c r="AA349" s="269"/>
      <c r="AB349" s="10"/>
      <c r="AC349" s="10"/>
      <c r="AD349" s="10"/>
      <c r="AE349" s="10"/>
      <c r="AF349" s="10"/>
    </row>
    <row r="350" spans="1:32" ht="14.25" x14ac:dyDescent="0.2">
      <c r="A350" s="172"/>
      <c r="B350" s="10"/>
      <c r="C350" s="10"/>
      <c r="D350" s="10"/>
      <c r="E350" s="10"/>
      <c r="F350" s="10"/>
      <c r="G350" s="10"/>
      <c r="H350" s="147"/>
      <c r="I350" s="16"/>
      <c r="J350" s="147"/>
      <c r="K350" s="16"/>
      <c r="L350" s="16"/>
      <c r="M350" s="16"/>
      <c r="N350" s="16"/>
      <c r="O350" s="147"/>
      <c r="P350" s="10"/>
      <c r="Q350" s="10"/>
      <c r="R350" s="10"/>
      <c r="S350" s="10"/>
      <c r="T350" s="10"/>
      <c r="U350" s="10"/>
      <c r="V350" s="269"/>
      <c r="W350" s="269"/>
      <c r="X350" s="269"/>
      <c r="Y350" s="269"/>
      <c r="Z350" s="269"/>
      <c r="AA350" s="269"/>
      <c r="AB350" s="10"/>
      <c r="AC350" s="10"/>
      <c r="AD350" s="10"/>
      <c r="AE350" s="10"/>
      <c r="AF350" s="10"/>
    </row>
    <row r="351" spans="1:32" ht="14.25" x14ac:dyDescent="0.2">
      <c r="A351" s="172"/>
      <c r="B351" s="10"/>
      <c r="C351" s="10"/>
      <c r="D351" s="10"/>
      <c r="E351" s="10"/>
      <c r="F351" s="10"/>
      <c r="G351" s="10"/>
      <c r="H351" s="147"/>
      <c r="I351" s="16"/>
      <c r="J351" s="147"/>
      <c r="K351" s="16"/>
      <c r="L351" s="16"/>
      <c r="M351" s="16"/>
      <c r="N351" s="16"/>
      <c r="O351" s="147"/>
      <c r="P351" s="10"/>
      <c r="Q351" s="10"/>
      <c r="R351" s="10"/>
      <c r="S351" s="10"/>
      <c r="T351" s="10"/>
      <c r="U351" s="10"/>
      <c r="V351" s="269"/>
      <c r="W351" s="269"/>
      <c r="X351" s="269"/>
      <c r="Y351" s="269"/>
      <c r="Z351" s="269"/>
      <c r="AA351" s="269"/>
      <c r="AB351" s="10"/>
      <c r="AC351" s="10"/>
      <c r="AD351" s="10"/>
      <c r="AE351" s="10"/>
      <c r="AF351" s="10"/>
    </row>
    <row r="352" spans="1:32" ht="14.25" x14ac:dyDescent="0.2">
      <c r="A352" s="172"/>
      <c r="B352" s="10"/>
      <c r="C352" s="10"/>
      <c r="D352" s="10"/>
      <c r="E352" s="10"/>
      <c r="F352" s="10"/>
      <c r="G352" s="10"/>
      <c r="H352" s="147"/>
      <c r="I352" s="16"/>
      <c r="J352" s="147"/>
      <c r="K352" s="16"/>
      <c r="L352" s="16"/>
      <c r="M352" s="16"/>
      <c r="N352" s="16"/>
      <c r="O352" s="147"/>
      <c r="P352" s="10"/>
      <c r="Q352" s="10"/>
      <c r="R352" s="10"/>
      <c r="S352" s="10"/>
      <c r="T352" s="10"/>
      <c r="U352" s="10"/>
      <c r="V352" s="269"/>
      <c r="W352" s="269"/>
      <c r="X352" s="269"/>
      <c r="Y352" s="269"/>
      <c r="Z352" s="269"/>
      <c r="AA352" s="269"/>
      <c r="AB352" s="10"/>
      <c r="AC352" s="10"/>
      <c r="AD352" s="10"/>
      <c r="AE352" s="10"/>
      <c r="AF352" s="10"/>
    </row>
    <row r="353" spans="1:32" ht="14.25" x14ac:dyDescent="0.2">
      <c r="A353" s="172"/>
      <c r="B353" s="10"/>
      <c r="C353" s="10"/>
      <c r="D353" s="10"/>
      <c r="E353" s="10"/>
      <c r="F353" s="10"/>
      <c r="G353" s="10"/>
      <c r="H353" s="147"/>
      <c r="I353" s="16"/>
      <c r="J353" s="147"/>
      <c r="K353" s="16"/>
      <c r="L353" s="16"/>
      <c r="M353" s="16"/>
      <c r="N353" s="16"/>
      <c r="O353" s="147"/>
      <c r="P353" s="10"/>
      <c r="Q353" s="10"/>
      <c r="R353" s="10"/>
      <c r="S353" s="10"/>
      <c r="T353" s="10"/>
      <c r="U353" s="10"/>
      <c r="V353" s="269"/>
      <c r="W353" s="269"/>
      <c r="X353" s="269"/>
      <c r="Y353" s="269"/>
      <c r="Z353" s="269"/>
      <c r="AA353" s="269"/>
      <c r="AB353" s="10"/>
      <c r="AC353" s="10"/>
      <c r="AD353" s="10"/>
      <c r="AE353" s="10"/>
      <c r="AF353" s="10"/>
    </row>
    <row r="354" spans="1:32" ht="14.25" x14ac:dyDescent="0.2">
      <c r="A354" s="172"/>
      <c r="B354" s="10"/>
      <c r="C354" s="10"/>
      <c r="D354" s="10"/>
      <c r="E354" s="10"/>
      <c r="F354" s="10"/>
      <c r="G354" s="10"/>
      <c r="H354" s="147"/>
      <c r="I354" s="16"/>
      <c r="J354" s="147"/>
      <c r="K354" s="16"/>
      <c r="L354" s="16"/>
      <c r="M354" s="16"/>
      <c r="N354" s="16"/>
      <c r="O354" s="147"/>
      <c r="P354" s="10"/>
      <c r="Q354" s="10"/>
      <c r="R354" s="10"/>
      <c r="S354" s="10"/>
      <c r="T354" s="10"/>
      <c r="U354" s="10"/>
      <c r="V354" s="269"/>
      <c r="W354" s="269"/>
      <c r="X354" s="269"/>
      <c r="Y354" s="269"/>
      <c r="Z354" s="269"/>
      <c r="AA354" s="269"/>
      <c r="AB354" s="10"/>
      <c r="AC354" s="10"/>
      <c r="AD354" s="10"/>
      <c r="AE354" s="10"/>
      <c r="AF354" s="10"/>
    </row>
    <row r="355" spans="1:32" ht="14.25" x14ac:dyDescent="0.2">
      <c r="A355" s="10"/>
      <c r="B355" s="10"/>
      <c r="C355" s="10"/>
      <c r="D355" s="10"/>
      <c r="E355" s="10"/>
      <c r="F355" s="10"/>
      <c r="G355" s="10"/>
      <c r="H355" s="147"/>
      <c r="I355" s="16"/>
      <c r="J355" s="147"/>
      <c r="K355" s="16"/>
      <c r="L355" s="16"/>
      <c r="M355" s="16"/>
      <c r="N355" s="16"/>
      <c r="O355" s="147"/>
      <c r="P355" s="10"/>
      <c r="Q355" s="10"/>
      <c r="R355" s="10"/>
      <c r="S355" s="10"/>
      <c r="T355" s="10"/>
      <c r="U355" s="10"/>
      <c r="V355" s="269"/>
      <c r="W355" s="269"/>
      <c r="X355" s="269"/>
      <c r="Y355" s="269"/>
      <c r="Z355" s="269"/>
      <c r="AA355" s="269"/>
      <c r="AB355" s="10"/>
      <c r="AC355" s="10"/>
      <c r="AD355" s="10"/>
      <c r="AE355" s="10"/>
      <c r="AF355" s="10"/>
    </row>
    <row r="356" spans="1:32" ht="14.25" x14ac:dyDescent="0.2">
      <c r="A356" s="10"/>
      <c r="B356" s="10"/>
      <c r="C356" s="10"/>
      <c r="D356" s="10"/>
      <c r="E356" s="10"/>
      <c r="F356" s="10"/>
      <c r="G356" s="10"/>
      <c r="H356" s="147"/>
      <c r="I356" s="16"/>
      <c r="J356" s="147"/>
      <c r="K356" s="16"/>
      <c r="L356" s="16"/>
      <c r="M356" s="16"/>
      <c r="N356" s="16"/>
      <c r="O356" s="147"/>
      <c r="P356" s="10"/>
      <c r="Q356" s="10"/>
      <c r="R356" s="10"/>
      <c r="S356" s="10"/>
      <c r="T356" s="10"/>
      <c r="U356" s="10"/>
      <c r="V356" s="269"/>
      <c r="W356" s="269"/>
      <c r="X356" s="269"/>
      <c r="Y356" s="269"/>
      <c r="Z356" s="269"/>
      <c r="AA356" s="269"/>
      <c r="AB356" s="10"/>
      <c r="AC356" s="10"/>
      <c r="AD356" s="10"/>
      <c r="AE356" s="10"/>
      <c r="AF356" s="10"/>
    </row>
    <row r="357" spans="1:32" ht="14.25" x14ac:dyDescent="0.2">
      <c r="A357" s="10"/>
      <c r="B357" s="10"/>
      <c r="C357" s="10"/>
      <c r="D357" s="10"/>
      <c r="E357" s="10"/>
      <c r="F357" s="10"/>
      <c r="G357" s="10"/>
      <c r="H357" s="147"/>
      <c r="I357" s="16"/>
      <c r="J357" s="147"/>
      <c r="K357" s="16"/>
      <c r="L357" s="16"/>
      <c r="M357" s="16"/>
      <c r="N357" s="16"/>
      <c r="O357" s="147"/>
      <c r="P357" s="10"/>
      <c r="Q357" s="10"/>
      <c r="R357" s="10"/>
      <c r="S357" s="10"/>
      <c r="T357" s="10"/>
      <c r="U357" s="10"/>
      <c r="V357" s="269"/>
      <c r="W357" s="269"/>
      <c r="X357" s="269"/>
      <c r="Y357" s="269"/>
      <c r="Z357" s="269"/>
      <c r="AA357" s="269"/>
      <c r="AB357" s="10"/>
      <c r="AC357" s="10"/>
      <c r="AD357" s="10"/>
      <c r="AE357" s="10"/>
      <c r="AF357" s="10"/>
    </row>
    <row r="358" spans="1:32" ht="14.25" x14ac:dyDescent="0.2">
      <c r="A358" s="10"/>
      <c r="B358" s="10"/>
      <c r="C358" s="10"/>
      <c r="D358" s="10"/>
      <c r="E358" s="10"/>
      <c r="F358" s="10"/>
      <c r="G358" s="10"/>
      <c r="H358" s="147"/>
      <c r="I358" s="16"/>
      <c r="J358" s="147"/>
      <c r="K358" s="16"/>
      <c r="L358" s="16"/>
      <c r="M358" s="16"/>
      <c r="N358" s="16"/>
      <c r="O358" s="147"/>
      <c r="P358" s="10"/>
      <c r="Q358" s="10"/>
      <c r="R358" s="10"/>
      <c r="S358" s="10"/>
      <c r="T358" s="10"/>
      <c r="U358" s="10"/>
      <c r="V358" s="269"/>
      <c r="W358" s="269"/>
      <c r="X358" s="269"/>
      <c r="Y358" s="269"/>
      <c r="Z358" s="269"/>
      <c r="AA358" s="269"/>
      <c r="AB358" s="10"/>
      <c r="AC358" s="10"/>
      <c r="AD358" s="10"/>
      <c r="AE358" s="10"/>
      <c r="AF358" s="10"/>
    </row>
    <row r="359" spans="1:32" ht="14.25" x14ac:dyDescent="0.2">
      <c r="A359" s="10"/>
      <c r="B359" s="10"/>
      <c r="C359" s="10"/>
      <c r="D359" s="10"/>
      <c r="E359" s="10"/>
      <c r="F359" s="10"/>
      <c r="G359" s="10"/>
      <c r="H359" s="147"/>
      <c r="I359" s="16"/>
      <c r="J359" s="147"/>
      <c r="K359" s="16"/>
      <c r="L359" s="16"/>
      <c r="M359" s="16"/>
      <c r="N359" s="16"/>
      <c r="O359" s="147"/>
      <c r="P359" s="10"/>
      <c r="Q359" s="10"/>
      <c r="R359" s="10"/>
      <c r="S359" s="10"/>
      <c r="T359" s="10"/>
      <c r="U359" s="10"/>
      <c r="V359" s="269"/>
      <c r="W359" s="269"/>
      <c r="X359" s="269"/>
      <c r="Y359" s="269"/>
      <c r="Z359" s="269"/>
      <c r="AA359" s="269"/>
      <c r="AB359" s="10"/>
      <c r="AC359" s="10"/>
      <c r="AD359" s="10"/>
      <c r="AE359" s="10"/>
      <c r="AF359" s="10"/>
    </row>
    <row r="360" spans="1:32" ht="14.25" x14ac:dyDescent="0.2">
      <c r="A360" s="10"/>
      <c r="B360" s="10"/>
      <c r="C360" s="10"/>
      <c r="D360" s="10"/>
      <c r="E360" s="10"/>
      <c r="F360" s="10"/>
      <c r="G360" s="10"/>
      <c r="H360" s="147"/>
      <c r="I360" s="16"/>
      <c r="J360" s="147"/>
      <c r="K360" s="16"/>
      <c r="L360" s="16"/>
      <c r="M360" s="16"/>
      <c r="N360" s="16"/>
      <c r="O360" s="147"/>
      <c r="P360" s="10"/>
      <c r="Q360" s="10"/>
      <c r="R360" s="10"/>
      <c r="S360" s="10"/>
      <c r="T360" s="10"/>
      <c r="U360" s="10"/>
      <c r="V360" s="269"/>
      <c r="W360" s="269"/>
      <c r="X360" s="269"/>
      <c r="Y360" s="269"/>
      <c r="Z360" s="269"/>
      <c r="AA360" s="269"/>
      <c r="AB360" s="10"/>
      <c r="AC360" s="10"/>
      <c r="AD360" s="10"/>
      <c r="AE360" s="10"/>
      <c r="AF360" s="10"/>
    </row>
    <row r="361" spans="1:32" ht="14.25" x14ac:dyDescent="0.2">
      <c r="A361" s="10"/>
      <c r="B361" s="10"/>
      <c r="C361" s="10"/>
      <c r="D361" s="10"/>
      <c r="E361" s="10"/>
      <c r="F361" s="10"/>
      <c r="G361" s="10"/>
      <c r="H361" s="147"/>
      <c r="I361" s="16"/>
      <c r="J361" s="147"/>
      <c r="K361" s="16"/>
      <c r="L361" s="16"/>
      <c r="M361" s="16"/>
      <c r="N361" s="16"/>
      <c r="O361" s="147"/>
      <c r="P361" s="10"/>
      <c r="Q361" s="10"/>
      <c r="R361" s="10"/>
      <c r="S361" s="10"/>
      <c r="T361" s="10"/>
      <c r="U361" s="10"/>
      <c r="V361" s="269"/>
      <c r="W361" s="269"/>
      <c r="X361" s="269"/>
      <c r="Y361" s="269"/>
      <c r="Z361" s="269"/>
      <c r="AA361" s="269"/>
      <c r="AB361" s="10"/>
      <c r="AC361" s="10"/>
      <c r="AD361" s="10"/>
      <c r="AE361" s="10"/>
      <c r="AF361" s="10"/>
    </row>
    <row r="362" spans="1:32" ht="14.25" x14ac:dyDescent="0.2">
      <c r="A362" s="10"/>
      <c r="B362" s="10"/>
      <c r="C362" s="10"/>
      <c r="D362" s="10"/>
      <c r="E362" s="10"/>
      <c r="F362" s="10"/>
      <c r="G362" s="10"/>
      <c r="H362" s="147"/>
      <c r="I362" s="16"/>
      <c r="J362" s="147"/>
      <c r="K362" s="16"/>
      <c r="L362" s="16"/>
      <c r="M362" s="16"/>
      <c r="N362" s="16"/>
      <c r="O362" s="147"/>
      <c r="P362" s="10"/>
      <c r="Q362" s="10"/>
      <c r="R362" s="10"/>
      <c r="S362" s="10"/>
      <c r="T362" s="10"/>
      <c r="U362" s="10"/>
      <c r="V362" s="269"/>
      <c r="W362" s="269"/>
      <c r="X362" s="269"/>
      <c r="Y362" s="269"/>
      <c r="Z362" s="269"/>
      <c r="AA362" s="269"/>
      <c r="AB362" s="10"/>
      <c r="AC362" s="10"/>
      <c r="AD362" s="10"/>
      <c r="AE362" s="10"/>
      <c r="AF362" s="10"/>
    </row>
    <row r="363" spans="1:32" ht="14.25" x14ac:dyDescent="0.2">
      <c r="A363" s="10"/>
      <c r="B363" s="10"/>
      <c r="C363" s="10"/>
      <c r="D363" s="10"/>
      <c r="E363" s="10"/>
      <c r="F363" s="10"/>
      <c r="G363" s="10"/>
      <c r="H363" s="147"/>
      <c r="I363" s="16"/>
      <c r="J363" s="147"/>
      <c r="K363" s="16"/>
      <c r="L363" s="16"/>
      <c r="M363" s="16"/>
      <c r="N363" s="16"/>
      <c r="O363" s="147"/>
      <c r="P363" s="10"/>
      <c r="Q363" s="10"/>
      <c r="R363" s="10"/>
      <c r="S363" s="10"/>
      <c r="T363" s="10"/>
      <c r="U363" s="10"/>
      <c r="V363" s="269"/>
      <c r="W363" s="269"/>
      <c r="X363" s="269"/>
      <c r="Y363" s="269"/>
      <c r="Z363" s="269"/>
      <c r="AA363" s="269"/>
      <c r="AB363" s="10"/>
      <c r="AC363" s="10"/>
      <c r="AD363" s="10"/>
      <c r="AE363" s="10"/>
      <c r="AF363" s="10"/>
    </row>
    <row r="364" spans="1:32" ht="14.25" x14ac:dyDescent="0.2">
      <c r="A364" s="10"/>
      <c r="B364" s="10"/>
      <c r="C364" s="10"/>
      <c r="D364" s="10"/>
      <c r="E364" s="10"/>
      <c r="F364" s="10"/>
      <c r="G364" s="10"/>
      <c r="H364" s="147"/>
      <c r="I364" s="16"/>
      <c r="J364" s="147"/>
      <c r="K364" s="16"/>
      <c r="L364" s="16"/>
      <c r="M364" s="16"/>
      <c r="N364" s="16"/>
      <c r="O364" s="147"/>
      <c r="P364" s="10"/>
      <c r="Q364" s="10"/>
      <c r="R364" s="10"/>
      <c r="S364" s="10"/>
      <c r="T364" s="10"/>
      <c r="U364" s="10"/>
      <c r="V364" s="269"/>
      <c r="W364" s="269"/>
      <c r="X364" s="269"/>
      <c r="Y364" s="269"/>
      <c r="Z364" s="269"/>
      <c r="AA364" s="269"/>
      <c r="AB364" s="10"/>
      <c r="AC364" s="10"/>
      <c r="AD364" s="10"/>
      <c r="AE364" s="10"/>
      <c r="AF364" s="10"/>
    </row>
    <row r="365" spans="1:32" ht="14.25" x14ac:dyDescent="0.2">
      <c r="A365" s="10"/>
      <c r="B365" s="10"/>
      <c r="C365" s="10"/>
      <c r="D365" s="10"/>
      <c r="E365" s="10"/>
      <c r="F365" s="10"/>
      <c r="G365" s="10"/>
      <c r="H365" s="147"/>
      <c r="I365" s="16"/>
      <c r="J365" s="147"/>
      <c r="K365" s="16"/>
      <c r="L365" s="16"/>
      <c r="M365" s="16"/>
      <c r="N365" s="16"/>
      <c r="O365" s="147"/>
      <c r="P365" s="10"/>
      <c r="Q365" s="10"/>
      <c r="R365" s="10"/>
      <c r="S365" s="10"/>
      <c r="T365" s="10"/>
      <c r="U365" s="10"/>
      <c r="V365" s="269"/>
      <c r="W365" s="269"/>
      <c r="X365" s="269"/>
      <c r="Y365" s="269"/>
      <c r="Z365" s="269"/>
      <c r="AA365" s="269"/>
      <c r="AB365" s="10"/>
      <c r="AC365" s="10"/>
      <c r="AD365" s="10"/>
      <c r="AE365" s="10"/>
      <c r="AF365" s="10"/>
    </row>
    <row r="366" spans="1:32" ht="14.25" x14ac:dyDescent="0.2">
      <c r="A366" s="10"/>
      <c r="B366" s="10"/>
      <c r="C366" s="10"/>
      <c r="D366" s="10"/>
      <c r="E366" s="10"/>
      <c r="F366" s="10"/>
      <c r="G366" s="10"/>
      <c r="H366" s="147"/>
      <c r="I366" s="16"/>
      <c r="J366" s="147"/>
      <c r="K366" s="16"/>
      <c r="L366" s="16"/>
      <c r="M366" s="16"/>
      <c r="N366" s="16"/>
      <c r="O366" s="147"/>
      <c r="P366" s="10"/>
      <c r="Q366" s="10"/>
      <c r="R366" s="10"/>
      <c r="S366" s="10"/>
      <c r="T366" s="10"/>
      <c r="U366" s="10"/>
      <c r="V366" s="269"/>
      <c r="W366" s="269"/>
      <c r="X366" s="269"/>
      <c r="Y366" s="269"/>
      <c r="Z366" s="269"/>
      <c r="AA366" s="269"/>
      <c r="AB366" s="10"/>
      <c r="AC366" s="10"/>
      <c r="AD366" s="10"/>
      <c r="AE366" s="10"/>
      <c r="AF366" s="10"/>
    </row>
    <row r="367" spans="1:32" ht="14.25" x14ac:dyDescent="0.2">
      <c r="A367" s="10"/>
      <c r="B367" s="10"/>
      <c r="C367" s="10"/>
      <c r="D367" s="10"/>
      <c r="E367" s="10"/>
      <c r="F367" s="10"/>
      <c r="G367" s="10"/>
      <c r="H367" s="147"/>
      <c r="I367" s="16"/>
      <c r="J367" s="147"/>
      <c r="K367" s="16"/>
      <c r="L367" s="16"/>
      <c r="M367" s="16"/>
      <c r="N367" s="16"/>
      <c r="O367" s="147"/>
      <c r="P367" s="10"/>
      <c r="Q367" s="10"/>
      <c r="R367" s="10"/>
      <c r="S367" s="10"/>
      <c r="T367" s="10"/>
      <c r="U367" s="10"/>
      <c r="V367" s="269"/>
      <c r="W367" s="269"/>
      <c r="X367" s="269"/>
      <c r="Y367" s="269"/>
      <c r="Z367" s="269"/>
      <c r="AA367" s="269"/>
      <c r="AB367" s="10"/>
      <c r="AC367" s="10"/>
      <c r="AD367" s="10"/>
      <c r="AE367" s="10"/>
      <c r="AF367" s="10"/>
    </row>
    <row r="368" spans="1:32" ht="14.25" x14ac:dyDescent="0.2">
      <c r="A368" s="10"/>
      <c r="B368" s="10"/>
      <c r="C368" s="10"/>
      <c r="D368" s="10"/>
      <c r="E368" s="10"/>
      <c r="F368" s="10"/>
      <c r="G368" s="10"/>
      <c r="H368" s="147"/>
      <c r="I368" s="16"/>
      <c r="J368" s="147"/>
      <c r="K368" s="16"/>
      <c r="L368" s="16"/>
      <c r="M368" s="16"/>
      <c r="N368" s="16"/>
      <c r="O368" s="147"/>
      <c r="P368" s="10"/>
      <c r="Q368" s="10"/>
      <c r="R368" s="10"/>
      <c r="S368" s="10"/>
      <c r="T368" s="10"/>
      <c r="U368" s="10"/>
      <c r="V368" s="269"/>
      <c r="W368" s="269"/>
      <c r="X368" s="269"/>
      <c r="Y368" s="269"/>
      <c r="Z368" s="269"/>
      <c r="AA368" s="269"/>
      <c r="AB368" s="10"/>
      <c r="AC368" s="10"/>
      <c r="AD368" s="10"/>
      <c r="AE368" s="10"/>
      <c r="AF368" s="10"/>
    </row>
    <row r="369" spans="1:32" ht="14.25" x14ac:dyDescent="0.2">
      <c r="A369" s="10"/>
      <c r="B369" s="10"/>
      <c r="C369" s="10"/>
      <c r="D369" s="10"/>
      <c r="E369" s="10"/>
      <c r="F369" s="10"/>
      <c r="G369" s="10"/>
      <c r="H369" s="147"/>
      <c r="I369" s="16"/>
      <c r="J369" s="147"/>
      <c r="K369" s="16"/>
      <c r="L369" s="16"/>
      <c r="M369" s="16"/>
      <c r="N369" s="16"/>
      <c r="O369" s="147"/>
      <c r="P369" s="10"/>
      <c r="Q369" s="10"/>
      <c r="R369" s="10"/>
      <c r="S369" s="10"/>
      <c r="T369" s="10"/>
      <c r="U369" s="10"/>
      <c r="V369" s="269"/>
      <c r="W369" s="269"/>
      <c r="X369" s="269"/>
      <c r="Y369" s="269"/>
      <c r="Z369" s="269"/>
      <c r="AA369" s="269"/>
      <c r="AB369" s="10"/>
      <c r="AC369" s="10"/>
      <c r="AD369" s="10"/>
      <c r="AE369" s="10"/>
      <c r="AF369" s="10"/>
    </row>
    <row r="370" spans="1:32" ht="14.25" x14ac:dyDescent="0.2">
      <c r="A370" s="10"/>
      <c r="B370" s="10"/>
      <c r="C370" s="10"/>
      <c r="D370" s="10"/>
      <c r="E370" s="10"/>
      <c r="F370" s="10"/>
      <c r="G370" s="10"/>
      <c r="H370" s="147"/>
      <c r="I370" s="16"/>
      <c r="J370" s="147"/>
      <c r="K370" s="16"/>
      <c r="L370" s="16"/>
      <c r="M370" s="16"/>
      <c r="N370" s="16"/>
      <c r="O370" s="147"/>
      <c r="P370" s="10"/>
      <c r="Q370" s="10"/>
      <c r="R370" s="10"/>
      <c r="S370" s="10"/>
      <c r="T370" s="10"/>
      <c r="U370" s="10"/>
      <c r="V370" s="269"/>
      <c r="W370" s="269"/>
      <c r="X370" s="269"/>
      <c r="Y370" s="269"/>
      <c r="Z370" s="269"/>
      <c r="AA370" s="269"/>
      <c r="AB370" s="10"/>
      <c r="AC370" s="10"/>
      <c r="AD370" s="10"/>
      <c r="AE370" s="10"/>
      <c r="AF370" s="10"/>
    </row>
    <row r="371" spans="1:32" ht="14.25" x14ac:dyDescent="0.2">
      <c r="A371" s="10"/>
      <c r="B371" s="10"/>
      <c r="C371" s="10"/>
      <c r="D371" s="10"/>
      <c r="E371" s="10"/>
      <c r="F371" s="10"/>
      <c r="G371" s="10"/>
      <c r="H371" s="147"/>
      <c r="I371" s="16"/>
      <c r="J371" s="147"/>
      <c r="K371" s="16"/>
      <c r="L371" s="16"/>
      <c r="M371" s="16"/>
      <c r="N371" s="16"/>
      <c r="O371" s="147"/>
      <c r="P371" s="10"/>
      <c r="Q371" s="10"/>
      <c r="R371" s="10"/>
      <c r="S371" s="10"/>
      <c r="T371" s="10"/>
      <c r="U371" s="10"/>
      <c r="V371" s="269"/>
      <c r="W371" s="269"/>
      <c r="X371" s="269"/>
      <c r="Y371" s="269"/>
      <c r="Z371" s="269"/>
      <c r="AA371" s="269"/>
      <c r="AB371" s="10"/>
      <c r="AC371" s="10"/>
      <c r="AD371" s="10"/>
      <c r="AE371" s="10"/>
      <c r="AF371" s="10"/>
    </row>
    <row r="372" spans="1:32" ht="14.25" x14ac:dyDescent="0.2">
      <c r="A372" s="10"/>
      <c r="B372" s="10"/>
      <c r="C372" s="10"/>
      <c r="D372" s="10"/>
      <c r="E372" s="10"/>
      <c r="F372" s="10"/>
      <c r="G372" s="10"/>
      <c r="H372" s="147"/>
      <c r="I372" s="16"/>
      <c r="J372" s="147"/>
      <c r="K372" s="16"/>
      <c r="L372" s="16"/>
      <c r="M372" s="16"/>
      <c r="N372" s="16"/>
      <c r="O372" s="147"/>
      <c r="P372" s="10"/>
      <c r="Q372" s="10"/>
      <c r="R372" s="10"/>
      <c r="S372" s="10"/>
      <c r="T372" s="10"/>
      <c r="U372" s="10"/>
      <c r="V372" s="269"/>
      <c r="W372" s="269"/>
      <c r="X372" s="269"/>
      <c r="Y372" s="269"/>
      <c r="Z372" s="269"/>
      <c r="AA372" s="269"/>
      <c r="AB372" s="10"/>
      <c r="AC372" s="10"/>
      <c r="AD372" s="10"/>
      <c r="AE372" s="10"/>
      <c r="AF372" s="10"/>
    </row>
    <row r="373" spans="1:32" ht="14.25" x14ac:dyDescent="0.2">
      <c r="A373" s="10"/>
      <c r="B373" s="10"/>
      <c r="C373" s="10"/>
      <c r="D373" s="10"/>
      <c r="E373" s="10"/>
      <c r="F373" s="10"/>
      <c r="G373" s="10"/>
      <c r="H373" s="147"/>
      <c r="I373" s="16"/>
      <c r="J373" s="147"/>
      <c r="K373" s="16"/>
      <c r="L373" s="16"/>
      <c r="M373" s="16"/>
      <c r="N373" s="16"/>
      <c r="O373" s="147"/>
      <c r="P373" s="10"/>
      <c r="Q373" s="10"/>
      <c r="R373" s="10"/>
      <c r="S373" s="10"/>
      <c r="T373" s="10"/>
      <c r="U373" s="10"/>
      <c r="V373" s="269"/>
      <c r="W373" s="269"/>
      <c r="X373" s="269"/>
      <c r="Y373" s="269"/>
      <c r="Z373" s="269"/>
      <c r="AA373" s="269"/>
      <c r="AB373" s="10"/>
      <c r="AC373" s="10"/>
      <c r="AD373" s="10"/>
      <c r="AE373" s="10"/>
      <c r="AF373" s="10"/>
    </row>
    <row r="374" spans="1:32" ht="14.25" x14ac:dyDescent="0.2">
      <c r="A374" s="10"/>
      <c r="B374" s="10"/>
      <c r="C374" s="10"/>
      <c r="D374" s="10"/>
      <c r="E374" s="10"/>
      <c r="F374" s="10"/>
      <c r="G374" s="10"/>
      <c r="H374" s="147"/>
      <c r="I374" s="16"/>
      <c r="J374" s="147"/>
      <c r="K374" s="16"/>
      <c r="L374" s="16"/>
      <c r="M374" s="16"/>
      <c r="N374" s="16"/>
      <c r="O374" s="147"/>
      <c r="P374" s="10"/>
      <c r="Q374" s="10"/>
      <c r="R374" s="10"/>
      <c r="S374" s="10"/>
      <c r="T374" s="10"/>
      <c r="U374" s="10"/>
      <c r="V374" s="269"/>
      <c r="W374" s="269"/>
      <c r="X374" s="269"/>
      <c r="Y374" s="269"/>
      <c r="Z374" s="269"/>
      <c r="AA374" s="269"/>
      <c r="AB374" s="10"/>
      <c r="AC374" s="10"/>
      <c r="AD374" s="10"/>
      <c r="AE374" s="10"/>
      <c r="AF374" s="10"/>
    </row>
    <row r="375" spans="1:32" ht="14.25" x14ac:dyDescent="0.2">
      <c r="A375" s="10"/>
      <c r="B375" s="10"/>
      <c r="C375" s="10"/>
      <c r="D375" s="10"/>
      <c r="E375" s="10"/>
      <c r="F375" s="10"/>
      <c r="G375" s="10"/>
      <c r="H375" s="147"/>
      <c r="I375" s="16"/>
      <c r="J375" s="147"/>
      <c r="K375" s="16"/>
      <c r="L375" s="16"/>
      <c r="M375" s="16"/>
      <c r="N375" s="16"/>
      <c r="O375" s="147"/>
      <c r="P375" s="10"/>
      <c r="Q375" s="10"/>
      <c r="R375" s="10"/>
      <c r="S375" s="10"/>
      <c r="T375" s="10"/>
      <c r="U375" s="10"/>
      <c r="V375" s="269"/>
      <c r="W375" s="269"/>
      <c r="X375" s="269"/>
      <c r="Y375" s="269"/>
      <c r="Z375" s="269"/>
      <c r="AA375" s="269"/>
      <c r="AB375" s="10"/>
      <c r="AC375" s="10"/>
      <c r="AD375" s="10"/>
      <c r="AE375" s="10"/>
      <c r="AF375" s="10"/>
    </row>
    <row r="376" spans="1:32" ht="14.25" x14ac:dyDescent="0.2">
      <c r="A376" s="10"/>
      <c r="B376" s="10"/>
      <c r="C376" s="10"/>
      <c r="D376" s="10"/>
      <c r="E376" s="10"/>
      <c r="F376" s="10"/>
      <c r="G376" s="10"/>
      <c r="H376" s="147"/>
      <c r="I376" s="16"/>
      <c r="J376" s="147"/>
      <c r="K376" s="16"/>
      <c r="L376" s="16"/>
      <c r="M376" s="16"/>
      <c r="N376" s="16"/>
      <c r="O376" s="147"/>
      <c r="P376" s="10"/>
      <c r="Q376" s="10"/>
      <c r="R376" s="10"/>
      <c r="S376" s="10"/>
      <c r="T376" s="10"/>
      <c r="U376" s="10"/>
      <c r="V376" s="269"/>
      <c r="W376" s="269"/>
      <c r="X376" s="269"/>
      <c r="Y376" s="269"/>
      <c r="Z376" s="269"/>
      <c r="AA376" s="269"/>
      <c r="AB376" s="10"/>
      <c r="AC376" s="10"/>
      <c r="AD376" s="10"/>
      <c r="AE376" s="10"/>
      <c r="AF376" s="10"/>
    </row>
    <row r="377" spans="1:32" ht="14.25" x14ac:dyDescent="0.2">
      <c r="A377" s="10"/>
      <c r="B377" s="10"/>
      <c r="C377" s="10"/>
      <c r="D377" s="10"/>
      <c r="E377" s="10"/>
      <c r="F377" s="10"/>
      <c r="G377" s="10"/>
      <c r="H377" s="147"/>
      <c r="I377" s="16"/>
      <c r="J377" s="147"/>
      <c r="K377" s="16"/>
      <c r="L377" s="16"/>
      <c r="M377" s="16"/>
      <c r="N377" s="16"/>
      <c r="O377" s="147"/>
      <c r="P377" s="10"/>
      <c r="Q377" s="10"/>
      <c r="R377" s="10"/>
      <c r="S377" s="10"/>
      <c r="T377" s="10"/>
      <c r="U377" s="10"/>
      <c r="V377" s="269"/>
      <c r="W377" s="269"/>
      <c r="X377" s="269"/>
      <c r="Y377" s="269"/>
      <c r="Z377" s="269"/>
      <c r="AA377" s="269"/>
      <c r="AB377" s="10"/>
      <c r="AC377" s="10"/>
      <c r="AD377" s="10"/>
      <c r="AE377" s="10"/>
      <c r="AF377" s="10"/>
    </row>
    <row r="378" spans="1:32" ht="14.25" x14ac:dyDescent="0.2">
      <c r="A378" s="10"/>
      <c r="B378" s="10"/>
      <c r="C378" s="10"/>
      <c r="D378" s="10"/>
      <c r="E378" s="10"/>
      <c r="F378" s="10"/>
      <c r="G378" s="10"/>
      <c r="H378" s="147"/>
      <c r="I378" s="16"/>
      <c r="J378" s="147"/>
      <c r="K378" s="16"/>
      <c r="L378" s="16"/>
      <c r="M378" s="16"/>
      <c r="N378" s="16"/>
      <c r="O378" s="147"/>
      <c r="P378" s="10"/>
      <c r="Q378" s="10"/>
      <c r="R378" s="10"/>
      <c r="S378" s="10"/>
      <c r="T378" s="10"/>
      <c r="U378" s="10"/>
      <c r="V378" s="269"/>
      <c r="W378" s="269"/>
      <c r="X378" s="269"/>
      <c r="Y378" s="269"/>
      <c r="Z378" s="269"/>
      <c r="AA378" s="269"/>
      <c r="AB378" s="10"/>
      <c r="AC378" s="10"/>
      <c r="AD378" s="10"/>
      <c r="AE378" s="10"/>
      <c r="AF378" s="10"/>
    </row>
    <row r="379" spans="1:32" ht="14.25" x14ac:dyDescent="0.2">
      <c r="A379" s="10"/>
      <c r="B379" s="10"/>
      <c r="C379" s="10"/>
      <c r="D379" s="10"/>
      <c r="E379" s="10"/>
      <c r="F379" s="10"/>
      <c r="G379" s="10"/>
      <c r="H379" s="147"/>
      <c r="I379" s="16"/>
      <c r="J379" s="147"/>
      <c r="K379" s="16"/>
      <c r="L379" s="16"/>
      <c r="M379" s="16"/>
      <c r="N379" s="16"/>
      <c r="O379" s="147"/>
      <c r="P379" s="10"/>
      <c r="Q379" s="10"/>
      <c r="R379" s="10"/>
      <c r="S379" s="10"/>
      <c r="T379" s="10"/>
      <c r="U379" s="10"/>
      <c r="V379" s="269"/>
      <c r="W379" s="269"/>
      <c r="X379" s="269"/>
      <c r="Y379" s="269"/>
      <c r="Z379" s="269"/>
      <c r="AA379" s="269"/>
      <c r="AB379" s="10"/>
      <c r="AC379" s="10"/>
      <c r="AD379" s="10"/>
      <c r="AE379" s="10"/>
      <c r="AF379" s="10"/>
    </row>
    <row r="380" spans="1:32" ht="14.25" x14ac:dyDescent="0.2">
      <c r="A380" s="10"/>
      <c r="B380" s="10"/>
      <c r="C380" s="10"/>
      <c r="D380" s="10"/>
      <c r="E380" s="10"/>
      <c r="F380" s="10"/>
      <c r="G380" s="10"/>
      <c r="H380" s="147"/>
      <c r="I380" s="16"/>
      <c r="J380" s="147"/>
      <c r="K380" s="16"/>
      <c r="L380" s="16"/>
      <c r="M380" s="16"/>
      <c r="N380" s="16"/>
      <c r="O380" s="147"/>
      <c r="P380" s="10"/>
      <c r="Q380" s="10"/>
      <c r="R380" s="10"/>
      <c r="S380" s="10"/>
      <c r="T380" s="10"/>
      <c r="U380" s="10"/>
      <c r="V380" s="269"/>
      <c r="W380" s="269"/>
      <c r="X380" s="269"/>
      <c r="Y380" s="269"/>
      <c r="Z380" s="269"/>
      <c r="AA380" s="269"/>
      <c r="AB380" s="10"/>
      <c r="AC380" s="10"/>
      <c r="AD380" s="10"/>
      <c r="AE380" s="10"/>
      <c r="AF380" s="10"/>
    </row>
    <row r="381" spans="1:32" ht="14.25" x14ac:dyDescent="0.2">
      <c r="A381" s="10"/>
      <c r="B381" s="10"/>
      <c r="C381" s="10"/>
      <c r="D381" s="10"/>
      <c r="E381" s="10"/>
      <c r="F381" s="10"/>
      <c r="G381" s="10"/>
      <c r="H381" s="147"/>
      <c r="I381" s="16"/>
      <c r="J381" s="147"/>
      <c r="K381" s="16"/>
      <c r="L381" s="16"/>
      <c r="M381" s="16"/>
      <c r="N381" s="16"/>
      <c r="O381" s="147"/>
      <c r="P381" s="10"/>
      <c r="Q381" s="10"/>
      <c r="R381" s="10"/>
      <c r="S381" s="10"/>
      <c r="T381" s="10"/>
      <c r="U381" s="10"/>
      <c r="V381" s="269"/>
      <c r="W381" s="269"/>
      <c r="X381" s="269"/>
      <c r="Y381" s="269"/>
      <c r="Z381" s="269"/>
      <c r="AA381" s="269"/>
      <c r="AB381" s="10"/>
      <c r="AC381" s="10"/>
      <c r="AD381" s="10"/>
      <c r="AE381" s="10"/>
      <c r="AF381" s="10"/>
    </row>
    <row r="382" spans="1:32" ht="14.25" x14ac:dyDescent="0.2">
      <c r="A382" s="10"/>
      <c r="B382" s="10"/>
      <c r="C382" s="10"/>
      <c r="D382" s="10"/>
      <c r="E382" s="10"/>
      <c r="F382" s="10"/>
      <c r="G382" s="10"/>
      <c r="H382" s="147"/>
      <c r="I382" s="16"/>
      <c r="J382" s="147"/>
      <c r="K382" s="16"/>
      <c r="L382" s="16"/>
      <c r="M382" s="16"/>
      <c r="N382" s="16"/>
      <c r="O382" s="147"/>
      <c r="P382" s="10"/>
      <c r="Q382" s="10"/>
      <c r="R382" s="10"/>
      <c r="S382" s="10"/>
      <c r="T382" s="10"/>
      <c r="U382" s="10"/>
      <c r="V382" s="269"/>
      <c r="W382" s="269"/>
      <c r="X382" s="269"/>
      <c r="Y382" s="269"/>
      <c r="Z382" s="269"/>
      <c r="AA382" s="269"/>
      <c r="AB382" s="10"/>
      <c r="AC382" s="10"/>
      <c r="AD382" s="10"/>
      <c r="AE382" s="10"/>
      <c r="AF382" s="10"/>
    </row>
    <row r="383" spans="1:32" ht="14.25" x14ac:dyDescent="0.2">
      <c r="A383" s="10"/>
      <c r="B383" s="10"/>
      <c r="C383" s="10"/>
      <c r="D383" s="10"/>
      <c r="E383" s="10"/>
      <c r="F383" s="10"/>
      <c r="G383" s="10"/>
      <c r="H383" s="147"/>
      <c r="I383" s="16"/>
      <c r="J383" s="147"/>
      <c r="K383" s="16"/>
      <c r="L383" s="16"/>
      <c r="M383" s="16"/>
      <c r="N383" s="16"/>
      <c r="O383" s="147"/>
      <c r="P383" s="10"/>
      <c r="Q383" s="10"/>
      <c r="R383" s="10"/>
      <c r="S383" s="10"/>
      <c r="T383" s="10"/>
      <c r="U383" s="10"/>
      <c r="V383" s="269"/>
      <c r="W383" s="269"/>
      <c r="X383" s="269"/>
      <c r="Y383" s="269"/>
      <c r="Z383" s="269"/>
      <c r="AA383" s="269"/>
      <c r="AB383" s="10"/>
      <c r="AC383" s="10"/>
      <c r="AD383" s="10"/>
      <c r="AE383" s="10"/>
      <c r="AF383" s="10"/>
    </row>
    <row r="384" spans="1:32" ht="14.25" x14ac:dyDescent="0.2">
      <c r="A384" s="10"/>
      <c r="B384" s="10"/>
      <c r="C384" s="10"/>
      <c r="D384" s="10"/>
      <c r="E384" s="10"/>
      <c r="F384" s="10"/>
      <c r="G384" s="10"/>
      <c r="H384" s="147"/>
      <c r="I384" s="16"/>
      <c r="J384" s="147"/>
      <c r="K384" s="16"/>
      <c r="L384" s="16"/>
      <c r="M384" s="16"/>
      <c r="N384" s="16"/>
      <c r="O384" s="147"/>
      <c r="P384" s="10"/>
      <c r="Q384" s="10"/>
      <c r="R384" s="10"/>
      <c r="S384" s="10"/>
      <c r="T384" s="10"/>
      <c r="U384" s="10"/>
      <c r="V384" s="269"/>
      <c r="W384" s="269"/>
      <c r="X384" s="269"/>
      <c r="Y384" s="269"/>
      <c r="Z384" s="269"/>
      <c r="AA384" s="269"/>
      <c r="AB384" s="10"/>
      <c r="AC384" s="10"/>
      <c r="AD384" s="10"/>
      <c r="AE384" s="10"/>
      <c r="AF384" s="10"/>
    </row>
    <row r="385" spans="1:32" ht="14.25" x14ac:dyDescent="0.2">
      <c r="A385" s="10"/>
      <c r="B385" s="10"/>
      <c r="C385" s="10"/>
      <c r="D385" s="10"/>
      <c r="E385" s="10"/>
      <c r="F385" s="10"/>
      <c r="G385" s="10"/>
      <c r="H385" s="147"/>
      <c r="I385" s="16"/>
      <c r="J385" s="147"/>
      <c r="K385" s="16"/>
      <c r="L385" s="16"/>
      <c r="M385" s="16"/>
      <c r="N385" s="16"/>
      <c r="O385" s="147"/>
      <c r="P385" s="10"/>
      <c r="Q385" s="10"/>
      <c r="R385" s="10"/>
      <c r="S385" s="10"/>
      <c r="T385" s="10"/>
      <c r="U385" s="10"/>
      <c r="V385" s="269"/>
      <c r="W385" s="269"/>
      <c r="X385" s="269"/>
      <c r="Y385" s="269"/>
      <c r="Z385" s="269"/>
      <c r="AA385" s="269"/>
      <c r="AB385" s="10"/>
      <c r="AC385" s="10"/>
      <c r="AD385" s="10"/>
      <c r="AE385" s="10"/>
      <c r="AF385" s="10"/>
    </row>
    <row r="386" spans="1:32" ht="14.25" x14ac:dyDescent="0.2">
      <c r="A386" s="10"/>
      <c r="B386" s="10"/>
      <c r="C386" s="10"/>
      <c r="D386" s="10"/>
      <c r="E386" s="10"/>
      <c r="F386" s="10"/>
      <c r="G386" s="10"/>
      <c r="H386" s="147"/>
      <c r="I386" s="16"/>
      <c r="J386" s="147"/>
      <c r="K386" s="16"/>
      <c r="L386" s="16"/>
      <c r="M386" s="16"/>
      <c r="N386" s="16"/>
      <c r="O386" s="147"/>
      <c r="P386" s="10"/>
      <c r="Q386" s="10"/>
      <c r="R386" s="10"/>
      <c r="S386" s="10"/>
      <c r="T386" s="10"/>
      <c r="U386" s="10"/>
      <c r="V386" s="269"/>
      <c r="W386" s="269"/>
      <c r="X386" s="269"/>
      <c r="Y386" s="269"/>
      <c r="Z386" s="269"/>
      <c r="AA386" s="269"/>
      <c r="AB386" s="10"/>
      <c r="AC386" s="10"/>
      <c r="AD386" s="10"/>
      <c r="AE386" s="10"/>
      <c r="AF386" s="10"/>
    </row>
    <row r="387" spans="1:32" ht="14.25" x14ac:dyDescent="0.2">
      <c r="A387" s="10"/>
      <c r="B387" s="10"/>
      <c r="C387" s="10"/>
      <c r="D387" s="10"/>
      <c r="E387" s="10"/>
      <c r="F387" s="10"/>
      <c r="G387" s="10"/>
      <c r="H387" s="147"/>
      <c r="I387" s="16"/>
      <c r="J387" s="147"/>
      <c r="K387" s="16"/>
      <c r="L387" s="16"/>
      <c r="M387" s="16"/>
      <c r="N387" s="16"/>
      <c r="O387" s="147"/>
      <c r="P387" s="10"/>
      <c r="Q387" s="10"/>
      <c r="R387" s="10"/>
      <c r="S387" s="10"/>
      <c r="T387" s="10"/>
      <c r="U387" s="10"/>
      <c r="V387" s="269"/>
      <c r="W387" s="269"/>
      <c r="X387" s="269"/>
      <c r="Y387" s="269"/>
      <c r="Z387" s="269"/>
      <c r="AA387" s="269"/>
      <c r="AB387" s="10"/>
      <c r="AC387" s="10"/>
      <c r="AD387" s="10"/>
      <c r="AE387" s="10"/>
      <c r="AF387" s="10"/>
    </row>
    <row r="388" spans="1:32" ht="14.25" x14ac:dyDescent="0.2">
      <c r="A388" s="10"/>
      <c r="B388" s="10"/>
      <c r="C388" s="10"/>
      <c r="D388" s="10"/>
      <c r="E388" s="10"/>
      <c r="F388" s="10"/>
      <c r="G388" s="10"/>
      <c r="H388" s="147"/>
      <c r="I388" s="16"/>
      <c r="J388" s="147"/>
      <c r="K388" s="16"/>
      <c r="L388" s="16"/>
      <c r="M388" s="16"/>
      <c r="N388" s="16"/>
      <c r="O388" s="147"/>
      <c r="P388" s="10"/>
      <c r="Q388" s="10"/>
      <c r="R388" s="10"/>
      <c r="S388" s="10"/>
      <c r="T388" s="10"/>
      <c r="U388" s="10"/>
      <c r="V388" s="269"/>
      <c r="W388" s="269"/>
      <c r="X388" s="269"/>
      <c r="Y388" s="269"/>
      <c r="Z388" s="269"/>
      <c r="AA388" s="269"/>
      <c r="AB388" s="10"/>
      <c r="AC388" s="10"/>
      <c r="AD388" s="10"/>
      <c r="AE388" s="10"/>
      <c r="AF388" s="10"/>
    </row>
    <row r="389" spans="1:32" ht="14.25" x14ac:dyDescent="0.2">
      <c r="A389" s="10"/>
      <c r="B389" s="10"/>
      <c r="C389" s="10"/>
      <c r="D389" s="10"/>
      <c r="E389" s="10"/>
      <c r="F389" s="10"/>
      <c r="G389" s="10"/>
      <c r="H389" s="147"/>
      <c r="I389" s="16"/>
      <c r="J389" s="147"/>
      <c r="K389" s="16"/>
      <c r="L389" s="16"/>
      <c r="M389" s="16"/>
      <c r="N389" s="16"/>
      <c r="O389" s="147"/>
      <c r="P389" s="10"/>
      <c r="Q389" s="10"/>
      <c r="R389" s="10"/>
      <c r="S389" s="10"/>
      <c r="T389" s="10"/>
      <c r="U389" s="10"/>
      <c r="V389" s="269"/>
      <c r="W389" s="269"/>
      <c r="X389" s="269"/>
      <c r="Y389" s="269"/>
      <c r="Z389" s="269"/>
      <c r="AA389" s="269"/>
      <c r="AB389" s="10"/>
      <c r="AC389" s="10"/>
      <c r="AD389" s="10"/>
      <c r="AE389" s="10"/>
      <c r="AF389" s="10"/>
    </row>
    <row r="390" spans="1:32" ht="14.25" x14ac:dyDescent="0.2">
      <c r="A390" s="10"/>
      <c r="B390" s="10"/>
      <c r="C390" s="10"/>
      <c r="D390" s="10"/>
      <c r="E390" s="10"/>
      <c r="F390" s="10"/>
      <c r="G390" s="10"/>
      <c r="H390" s="147"/>
      <c r="I390" s="16"/>
      <c r="J390" s="147"/>
      <c r="K390" s="16"/>
      <c r="L390" s="16"/>
      <c r="M390" s="16"/>
      <c r="N390" s="16"/>
      <c r="O390" s="147"/>
      <c r="P390" s="10"/>
      <c r="Q390" s="10"/>
      <c r="R390" s="10"/>
      <c r="S390" s="10"/>
      <c r="T390" s="10"/>
      <c r="U390" s="10"/>
      <c r="V390" s="269"/>
      <c r="W390" s="269"/>
      <c r="X390" s="269"/>
      <c r="Y390" s="269"/>
      <c r="Z390" s="269"/>
      <c r="AA390" s="269"/>
      <c r="AB390" s="10"/>
      <c r="AC390" s="10"/>
      <c r="AD390" s="10"/>
      <c r="AE390" s="10"/>
      <c r="AF390" s="10"/>
    </row>
    <row r="391" spans="1:32" ht="14.25" x14ac:dyDescent="0.2">
      <c r="A391" s="10"/>
      <c r="B391" s="10"/>
      <c r="C391" s="10"/>
      <c r="D391" s="10"/>
      <c r="E391" s="10"/>
      <c r="F391" s="10"/>
      <c r="G391" s="10"/>
      <c r="H391" s="147"/>
      <c r="I391" s="16"/>
      <c r="J391" s="147"/>
      <c r="K391" s="16"/>
      <c r="L391" s="16"/>
      <c r="M391" s="16"/>
      <c r="N391" s="16"/>
      <c r="O391" s="147"/>
      <c r="P391" s="10"/>
      <c r="Q391" s="10"/>
      <c r="R391" s="10"/>
      <c r="S391" s="10"/>
      <c r="T391" s="10"/>
      <c r="U391" s="10"/>
      <c r="V391" s="269"/>
      <c r="W391" s="269"/>
      <c r="X391" s="269"/>
      <c r="Y391" s="269"/>
      <c r="Z391" s="269"/>
      <c r="AA391" s="269"/>
      <c r="AB391" s="10"/>
      <c r="AC391" s="10"/>
      <c r="AD391" s="10"/>
      <c r="AE391" s="10"/>
      <c r="AF391" s="10"/>
    </row>
    <row r="392" spans="1:32" ht="14.25" x14ac:dyDescent="0.2">
      <c r="A392" s="10"/>
      <c r="B392" s="10"/>
      <c r="C392" s="10"/>
      <c r="D392" s="10"/>
      <c r="E392" s="10"/>
      <c r="F392" s="10"/>
      <c r="G392" s="10"/>
      <c r="H392" s="147"/>
      <c r="I392" s="16"/>
      <c r="J392" s="147"/>
      <c r="K392" s="16"/>
      <c r="L392" s="16"/>
      <c r="M392" s="16"/>
      <c r="N392" s="16"/>
      <c r="O392" s="147"/>
      <c r="P392" s="10"/>
      <c r="Q392" s="10"/>
      <c r="R392" s="10"/>
      <c r="S392" s="10"/>
      <c r="T392" s="10"/>
      <c r="U392" s="10"/>
      <c r="V392" s="269"/>
      <c r="W392" s="269"/>
      <c r="X392" s="269"/>
      <c r="Y392" s="269"/>
      <c r="Z392" s="269"/>
      <c r="AA392" s="269"/>
      <c r="AB392" s="10"/>
      <c r="AC392" s="10"/>
      <c r="AD392" s="10"/>
      <c r="AE392" s="10"/>
      <c r="AF392" s="10"/>
    </row>
    <row r="393" spans="1:32" ht="14.25" x14ac:dyDescent="0.2">
      <c r="A393" s="10"/>
      <c r="B393" s="10"/>
      <c r="C393" s="10"/>
      <c r="D393" s="10"/>
      <c r="E393" s="10"/>
      <c r="F393" s="10"/>
      <c r="G393" s="10"/>
      <c r="H393" s="147"/>
      <c r="I393" s="16"/>
      <c r="J393" s="147"/>
      <c r="K393" s="16"/>
      <c r="L393" s="16"/>
      <c r="M393" s="16"/>
      <c r="N393" s="16"/>
      <c r="O393" s="147"/>
      <c r="P393" s="10"/>
      <c r="Q393" s="10"/>
      <c r="R393" s="10"/>
      <c r="S393" s="10"/>
      <c r="T393" s="10"/>
      <c r="U393" s="10"/>
      <c r="V393" s="269"/>
      <c r="W393" s="269"/>
      <c r="X393" s="269"/>
      <c r="Y393" s="269"/>
      <c r="Z393" s="269"/>
      <c r="AA393" s="269"/>
      <c r="AB393" s="10"/>
      <c r="AC393" s="10"/>
      <c r="AD393" s="10"/>
      <c r="AE393" s="10"/>
      <c r="AF393" s="10"/>
    </row>
    <row r="394" spans="1:32" ht="14.25" x14ac:dyDescent="0.2">
      <c r="A394" s="10"/>
      <c r="B394" s="10"/>
      <c r="C394" s="10"/>
      <c r="D394" s="10"/>
      <c r="E394" s="10"/>
      <c r="F394" s="10"/>
      <c r="G394" s="10"/>
      <c r="H394" s="147"/>
      <c r="I394" s="16"/>
      <c r="J394" s="147"/>
      <c r="K394" s="16"/>
      <c r="L394" s="16"/>
      <c r="M394" s="16"/>
      <c r="N394" s="16"/>
      <c r="O394" s="147"/>
      <c r="P394" s="10"/>
      <c r="Q394" s="10"/>
      <c r="R394" s="10"/>
      <c r="S394" s="10"/>
      <c r="T394" s="10"/>
      <c r="U394" s="10"/>
      <c r="V394" s="269"/>
      <c r="W394" s="269"/>
      <c r="X394" s="269"/>
      <c r="Y394" s="269"/>
      <c r="Z394" s="269"/>
      <c r="AA394" s="269"/>
      <c r="AB394" s="10"/>
      <c r="AC394" s="10"/>
      <c r="AD394" s="10"/>
      <c r="AE394" s="10"/>
      <c r="AF394" s="10"/>
    </row>
    <row r="395" spans="1:32" ht="14.25" x14ac:dyDescent="0.2">
      <c r="A395" s="10"/>
      <c r="B395" s="10"/>
      <c r="C395" s="10"/>
      <c r="D395" s="10"/>
      <c r="E395" s="10"/>
      <c r="F395" s="10"/>
      <c r="G395" s="10"/>
      <c r="H395" s="147"/>
      <c r="I395" s="16"/>
      <c r="J395" s="147"/>
      <c r="K395" s="16"/>
      <c r="L395" s="16"/>
      <c r="M395" s="16"/>
      <c r="N395" s="16"/>
      <c r="O395" s="147"/>
      <c r="P395" s="10"/>
      <c r="Q395" s="10"/>
      <c r="R395" s="10"/>
      <c r="S395" s="10"/>
      <c r="T395" s="10"/>
      <c r="U395" s="10"/>
      <c r="V395" s="269"/>
      <c r="W395" s="269"/>
      <c r="X395" s="269"/>
      <c r="Y395" s="269"/>
      <c r="Z395" s="269"/>
      <c r="AA395" s="269"/>
      <c r="AB395" s="10"/>
      <c r="AC395" s="10"/>
      <c r="AD395" s="10"/>
      <c r="AE395" s="10"/>
      <c r="AF395" s="10"/>
    </row>
    <row r="396" spans="1:32" ht="14.25" x14ac:dyDescent="0.2">
      <c r="A396" s="10"/>
      <c r="B396" s="10"/>
      <c r="C396" s="10"/>
      <c r="D396" s="10"/>
      <c r="E396" s="10"/>
      <c r="F396" s="10"/>
      <c r="G396" s="10"/>
      <c r="H396" s="147"/>
      <c r="I396" s="16"/>
      <c r="J396" s="147"/>
      <c r="K396" s="16"/>
      <c r="L396" s="16"/>
      <c r="M396" s="16"/>
      <c r="N396" s="16"/>
      <c r="O396" s="147"/>
      <c r="P396" s="10"/>
      <c r="Q396" s="10"/>
      <c r="R396" s="10"/>
      <c r="S396" s="10"/>
      <c r="T396" s="10"/>
      <c r="U396" s="10"/>
      <c r="V396" s="269"/>
      <c r="W396" s="269"/>
      <c r="X396" s="269"/>
      <c r="Y396" s="269"/>
      <c r="Z396" s="269"/>
      <c r="AA396" s="269"/>
      <c r="AB396" s="10"/>
      <c r="AC396" s="10"/>
      <c r="AD396" s="10"/>
      <c r="AE396" s="10"/>
      <c r="AF396" s="10"/>
    </row>
    <row r="397" spans="1:32" ht="14.25" x14ac:dyDescent="0.2">
      <c r="A397" s="10"/>
      <c r="B397" s="10"/>
      <c r="C397" s="10"/>
      <c r="D397" s="10"/>
      <c r="E397" s="10"/>
      <c r="F397" s="10"/>
      <c r="G397" s="10"/>
      <c r="H397" s="147"/>
      <c r="I397" s="16"/>
      <c r="J397" s="147"/>
      <c r="K397" s="16"/>
      <c r="L397" s="16"/>
      <c r="M397" s="16"/>
      <c r="N397" s="16"/>
      <c r="O397" s="147"/>
      <c r="P397" s="10"/>
      <c r="Q397" s="10"/>
      <c r="R397" s="10"/>
      <c r="S397" s="10"/>
      <c r="T397" s="10"/>
      <c r="U397" s="10"/>
      <c r="V397" s="269"/>
      <c r="W397" s="269"/>
      <c r="X397" s="269"/>
      <c r="Y397" s="269"/>
      <c r="Z397" s="269"/>
      <c r="AA397" s="269"/>
      <c r="AB397" s="10"/>
      <c r="AC397" s="10"/>
      <c r="AD397" s="10"/>
      <c r="AE397" s="10"/>
      <c r="AF397" s="10"/>
    </row>
    <row r="398" spans="1:32" ht="14.25" x14ac:dyDescent="0.2">
      <c r="A398" s="10"/>
      <c r="B398" s="10"/>
      <c r="C398" s="10"/>
      <c r="D398" s="10"/>
      <c r="E398" s="10"/>
      <c r="F398" s="10"/>
      <c r="G398" s="10"/>
      <c r="H398" s="147"/>
      <c r="I398" s="16"/>
      <c r="J398" s="147"/>
      <c r="K398" s="16"/>
      <c r="L398" s="16"/>
      <c r="M398" s="16"/>
      <c r="N398" s="16"/>
      <c r="O398" s="147"/>
      <c r="P398" s="10"/>
      <c r="Q398" s="10"/>
      <c r="R398" s="10"/>
      <c r="S398" s="10"/>
      <c r="T398" s="10"/>
      <c r="U398" s="10"/>
      <c r="V398" s="269"/>
      <c r="W398" s="269"/>
      <c r="X398" s="269"/>
      <c r="Y398" s="269"/>
      <c r="Z398" s="269"/>
      <c r="AA398" s="269"/>
      <c r="AB398" s="10"/>
      <c r="AC398" s="10"/>
      <c r="AD398" s="10"/>
      <c r="AE398" s="10"/>
      <c r="AF398" s="10"/>
    </row>
    <row r="399" spans="1:32" ht="14.25" x14ac:dyDescent="0.2">
      <c r="A399" s="10"/>
      <c r="B399" s="10"/>
      <c r="C399" s="10"/>
      <c r="D399" s="10"/>
      <c r="E399" s="10"/>
      <c r="F399" s="10"/>
      <c r="G399" s="10"/>
      <c r="H399" s="147"/>
      <c r="I399" s="16"/>
      <c r="J399" s="147"/>
      <c r="K399" s="16"/>
      <c r="L399" s="16"/>
      <c r="M399" s="16"/>
      <c r="N399" s="16"/>
      <c r="O399" s="147"/>
      <c r="P399" s="10"/>
      <c r="Q399" s="10"/>
      <c r="R399" s="10"/>
      <c r="S399" s="10"/>
      <c r="T399" s="10"/>
      <c r="U399" s="10"/>
      <c r="V399" s="269"/>
      <c r="W399" s="269"/>
      <c r="X399" s="269"/>
      <c r="Y399" s="269"/>
      <c r="Z399" s="269"/>
      <c r="AA399" s="269"/>
      <c r="AB399" s="10"/>
      <c r="AC399" s="10"/>
      <c r="AD399" s="10"/>
      <c r="AE399" s="10"/>
      <c r="AF399" s="10"/>
    </row>
    <row r="400" spans="1:32" ht="14.25" x14ac:dyDescent="0.2">
      <c r="A400" s="10"/>
      <c r="B400" s="10"/>
      <c r="C400" s="10"/>
      <c r="D400" s="10"/>
      <c r="E400" s="10"/>
      <c r="F400" s="10"/>
      <c r="G400" s="10"/>
      <c r="H400" s="147"/>
      <c r="I400" s="16"/>
      <c r="J400" s="147"/>
      <c r="K400" s="16"/>
      <c r="L400" s="16"/>
      <c r="M400" s="16"/>
      <c r="N400" s="16"/>
      <c r="O400" s="147"/>
      <c r="P400" s="10"/>
      <c r="Q400" s="10"/>
      <c r="R400" s="10"/>
      <c r="S400" s="10"/>
      <c r="T400" s="10"/>
      <c r="U400" s="10"/>
      <c r="V400" s="269"/>
      <c r="W400" s="269"/>
      <c r="X400" s="269"/>
      <c r="Y400" s="269"/>
      <c r="Z400" s="269"/>
      <c r="AA400" s="269"/>
      <c r="AB400" s="10"/>
      <c r="AC400" s="10"/>
      <c r="AD400" s="10"/>
      <c r="AE400" s="10"/>
      <c r="AF400" s="10"/>
    </row>
    <row r="401" spans="1:32" ht="14.25" x14ac:dyDescent="0.2">
      <c r="A401" s="10"/>
      <c r="B401" s="10"/>
      <c r="C401" s="10"/>
      <c r="D401" s="10"/>
      <c r="E401" s="10"/>
      <c r="F401" s="10"/>
      <c r="G401" s="10"/>
      <c r="H401" s="147"/>
      <c r="I401" s="16"/>
      <c r="J401" s="147"/>
      <c r="K401" s="16"/>
      <c r="L401" s="16"/>
      <c r="M401" s="16"/>
      <c r="N401" s="16"/>
      <c r="O401" s="147"/>
      <c r="P401" s="10"/>
      <c r="Q401" s="10"/>
      <c r="R401" s="10"/>
      <c r="S401" s="10"/>
      <c r="T401" s="10"/>
      <c r="U401" s="10"/>
      <c r="V401" s="269"/>
      <c r="W401" s="269"/>
      <c r="X401" s="269"/>
      <c r="Y401" s="269"/>
      <c r="Z401" s="269"/>
      <c r="AA401" s="269"/>
      <c r="AB401" s="10"/>
      <c r="AC401" s="10"/>
      <c r="AD401" s="10"/>
      <c r="AE401" s="10"/>
      <c r="AF401" s="10"/>
    </row>
    <row r="402" spans="1:32" ht="14.25" x14ac:dyDescent="0.2">
      <c r="A402" s="10"/>
      <c r="B402" s="10"/>
      <c r="C402" s="10"/>
      <c r="D402" s="10"/>
      <c r="E402" s="10"/>
      <c r="F402" s="10"/>
      <c r="G402" s="10"/>
      <c r="H402" s="147"/>
      <c r="I402" s="16"/>
      <c r="J402" s="147"/>
      <c r="K402" s="16"/>
      <c r="L402" s="16"/>
      <c r="M402" s="16"/>
      <c r="N402" s="16"/>
      <c r="O402" s="147"/>
      <c r="P402" s="10"/>
      <c r="Q402" s="10"/>
      <c r="R402" s="10"/>
      <c r="S402" s="10"/>
      <c r="T402" s="10"/>
      <c r="U402" s="10"/>
      <c r="V402" s="269"/>
      <c r="W402" s="269"/>
      <c r="X402" s="269"/>
      <c r="Y402" s="269"/>
      <c r="Z402" s="269"/>
      <c r="AA402" s="269"/>
      <c r="AB402" s="10"/>
      <c r="AC402" s="10"/>
      <c r="AD402" s="10"/>
      <c r="AE402" s="10"/>
      <c r="AF402" s="10"/>
    </row>
    <row r="403" spans="1:32" ht="14.25" x14ac:dyDescent="0.2">
      <c r="A403" s="10"/>
      <c r="B403" s="10"/>
      <c r="C403" s="10"/>
      <c r="D403" s="10"/>
      <c r="E403" s="10"/>
      <c r="F403" s="10"/>
      <c r="G403" s="10"/>
      <c r="H403" s="147"/>
      <c r="I403" s="16"/>
      <c r="J403" s="147"/>
      <c r="K403" s="16"/>
      <c r="L403" s="16"/>
      <c r="M403" s="16"/>
      <c r="N403" s="16"/>
      <c r="O403" s="147"/>
      <c r="P403" s="10"/>
      <c r="Q403" s="10"/>
      <c r="R403" s="10"/>
      <c r="S403" s="10"/>
      <c r="T403" s="10"/>
      <c r="U403" s="10"/>
      <c r="V403" s="269"/>
      <c r="W403" s="269"/>
      <c r="X403" s="269"/>
      <c r="Y403" s="269"/>
      <c r="Z403" s="269"/>
      <c r="AA403" s="269"/>
      <c r="AB403" s="10"/>
      <c r="AC403" s="10"/>
      <c r="AD403" s="10"/>
      <c r="AE403" s="10"/>
      <c r="AF403" s="10"/>
    </row>
    <row r="404" spans="1:32" ht="14.25" x14ac:dyDescent="0.2">
      <c r="A404" s="10"/>
      <c r="B404" s="10"/>
      <c r="C404" s="10"/>
      <c r="D404" s="10"/>
      <c r="E404" s="10"/>
      <c r="F404" s="10"/>
      <c r="G404" s="10"/>
      <c r="H404" s="147"/>
      <c r="I404" s="16"/>
      <c r="J404" s="147"/>
      <c r="K404" s="16"/>
      <c r="L404" s="16"/>
      <c r="M404" s="16"/>
      <c r="N404" s="16"/>
      <c r="O404" s="147"/>
      <c r="P404" s="10"/>
      <c r="Q404" s="10"/>
      <c r="R404" s="10"/>
      <c r="S404" s="10"/>
      <c r="T404" s="10"/>
      <c r="U404" s="10"/>
      <c r="V404" s="269"/>
      <c r="W404" s="269"/>
      <c r="X404" s="269"/>
      <c r="Y404" s="269"/>
      <c r="Z404" s="269"/>
      <c r="AA404" s="269"/>
      <c r="AB404" s="10"/>
      <c r="AC404" s="10"/>
      <c r="AD404" s="10"/>
      <c r="AE404" s="10"/>
      <c r="AF404" s="10"/>
    </row>
    <row r="405" spans="1:32" ht="14.25" x14ac:dyDescent="0.2">
      <c r="A405" s="10"/>
      <c r="B405" s="10"/>
      <c r="C405" s="10"/>
      <c r="D405" s="10"/>
      <c r="E405" s="10"/>
      <c r="F405" s="10"/>
      <c r="G405" s="10"/>
      <c r="H405" s="147"/>
      <c r="I405" s="16"/>
      <c r="J405" s="147"/>
      <c r="K405" s="16"/>
      <c r="L405" s="16"/>
      <c r="M405" s="16"/>
      <c r="N405" s="16"/>
      <c r="O405" s="147"/>
      <c r="P405" s="10"/>
      <c r="Q405" s="10"/>
      <c r="R405" s="10"/>
      <c r="S405" s="10"/>
      <c r="T405" s="10"/>
      <c r="U405" s="10"/>
      <c r="V405" s="269"/>
      <c r="W405" s="269"/>
      <c r="X405" s="269"/>
      <c r="Y405" s="269"/>
      <c r="Z405" s="269"/>
      <c r="AA405" s="269"/>
      <c r="AB405" s="10"/>
      <c r="AC405" s="10"/>
      <c r="AD405" s="10"/>
      <c r="AE405" s="10"/>
      <c r="AF405" s="10"/>
    </row>
    <row r="406" spans="1:32" ht="14.25" x14ac:dyDescent="0.2">
      <c r="A406" s="10"/>
      <c r="B406" s="10"/>
      <c r="C406" s="10"/>
      <c r="D406" s="10"/>
      <c r="E406" s="10"/>
      <c r="F406" s="10"/>
      <c r="G406" s="10"/>
      <c r="H406" s="147"/>
      <c r="I406" s="16"/>
      <c r="J406" s="147"/>
      <c r="K406" s="16"/>
      <c r="L406" s="16"/>
      <c r="M406" s="16"/>
      <c r="N406" s="16"/>
      <c r="O406" s="147"/>
      <c r="P406" s="10"/>
      <c r="Q406" s="10"/>
      <c r="R406" s="10"/>
      <c r="S406" s="10"/>
      <c r="T406" s="10"/>
      <c r="U406" s="10"/>
      <c r="V406" s="269"/>
      <c r="W406" s="269"/>
      <c r="X406" s="269"/>
      <c r="Y406" s="269"/>
      <c r="Z406" s="269"/>
      <c r="AA406" s="269"/>
      <c r="AB406" s="10"/>
      <c r="AC406" s="10"/>
      <c r="AD406" s="10"/>
      <c r="AE406" s="10"/>
      <c r="AF406" s="10"/>
    </row>
    <row r="407" spans="1:32" ht="14.25" x14ac:dyDescent="0.2">
      <c r="A407" s="10"/>
      <c r="B407" s="10"/>
      <c r="C407" s="10"/>
      <c r="D407" s="10"/>
      <c r="E407" s="10"/>
      <c r="F407" s="10"/>
      <c r="G407" s="10"/>
      <c r="H407" s="147"/>
      <c r="I407" s="16"/>
      <c r="J407" s="147"/>
      <c r="K407" s="16"/>
      <c r="L407" s="16"/>
      <c r="M407" s="16"/>
      <c r="N407" s="16"/>
      <c r="O407" s="147"/>
      <c r="P407" s="10"/>
      <c r="Q407" s="10"/>
      <c r="R407" s="10"/>
      <c r="S407" s="10"/>
      <c r="T407" s="10"/>
      <c r="U407" s="10"/>
      <c r="V407" s="269"/>
      <c r="W407" s="269"/>
      <c r="X407" s="269"/>
      <c r="Y407" s="269"/>
      <c r="Z407" s="269"/>
      <c r="AA407" s="269"/>
      <c r="AB407" s="10"/>
      <c r="AC407" s="10"/>
      <c r="AD407" s="10"/>
      <c r="AE407" s="10"/>
      <c r="AF407" s="10"/>
    </row>
    <row r="408" spans="1:32" ht="14.25" x14ac:dyDescent="0.2">
      <c r="A408" s="10"/>
      <c r="B408" s="10"/>
      <c r="C408" s="10"/>
      <c r="D408" s="10"/>
      <c r="E408" s="10"/>
      <c r="F408" s="10"/>
      <c r="G408" s="10"/>
      <c r="H408" s="147"/>
      <c r="I408" s="16"/>
      <c r="J408" s="147"/>
      <c r="K408" s="16"/>
      <c r="L408" s="16"/>
      <c r="M408" s="16"/>
      <c r="N408" s="16"/>
      <c r="O408" s="147"/>
      <c r="P408" s="10"/>
      <c r="Q408" s="10"/>
      <c r="R408" s="10"/>
      <c r="S408" s="10"/>
      <c r="T408" s="10"/>
      <c r="U408" s="10"/>
      <c r="V408" s="269"/>
      <c r="W408" s="269"/>
      <c r="X408" s="269"/>
      <c r="Y408" s="269"/>
      <c r="Z408" s="269"/>
      <c r="AA408" s="269"/>
      <c r="AB408" s="10"/>
      <c r="AC408" s="10"/>
      <c r="AD408" s="10"/>
      <c r="AE408" s="10"/>
      <c r="AF408" s="10"/>
    </row>
    <row r="409" spans="1:32" ht="14.25" x14ac:dyDescent="0.2">
      <c r="A409" s="10"/>
      <c r="B409" s="10"/>
      <c r="C409" s="10"/>
      <c r="D409" s="10"/>
      <c r="E409" s="10"/>
      <c r="F409" s="10"/>
      <c r="G409" s="10"/>
      <c r="H409" s="147"/>
      <c r="I409" s="16"/>
      <c r="J409" s="147"/>
      <c r="K409" s="16"/>
      <c r="L409" s="16"/>
      <c r="M409" s="16"/>
      <c r="N409" s="16"/>
      <c r="O409" s="147"/>
      <c r="P409" s="10"/>
      <c r="Q409" s="10"/>
      <c r="R409" s="10"/>
      <c r="S409" s="10"/>
      <c r="T409" s="10"/>
      <c r="U409" s="10"/>
      <c r="V409" s="269"/>
      <c r="W409" s="269"/>
      <c r="X409" s="269"/>
      <c r="Y409" s="269"/>
      <c r="Z409" s="269"/>
      <c r="AA409" s="269"/>
      <c r="AB409" s="10"/>
      <c r="AC409" s="10"/>
      <c r="AD409" s="10"/>
      <c r="AE409" s="10"/>
      <c r="AF409" s="10"/>
    </row>
    <row r="410" spans="1:32" ht="14.25" x14ac:dyDescent="0.2">
      <c r="A410" s="10"/>
      <c r="B410" s="10"/>
      <c r="C410" s="10"/>
      <c r="D410" s="10"/>
      <c r="E410" s="10"/>
      <c r="F410" s="10"/>
      <c r="G410" s="10"/>
      <c r="H410" s="147"/>
      <c r="I410" s="16"/>
      <c r="J410" s="147"/>
      <c r="K410" s="16"/>
      <c r="L410" s="16"/>
      <c r="M410" s="16"/>
      <c r="N410" s="16"/>
      <c r="O410" s="147"/>
      <c r="P410" s="10"/>
      <c r="Q410" s="10"/>
      <c r="R410" s="10"/>
      <c r="S410" s="10"/>
      <c r="T410" s="10"/>
      <c r="U410" s="10"/>
      <c r="V410" s="269"/>
      <c r="W410" s="269"/>
      <c r="X410" s="269"/>
      <c r="Y410" s="269"/>
      <c r="Z410" s="269"/>
      <c r="AA410" s="269"/>
      <c r="AB410" s="10"/>
      <c r="AC410" s="10"/>
      <c r="AD410" s="10"/>
      <c r="AE410" s="10"/>
      <c r="AF410" s="10"/>
    </row>
    <row r="411" spans="1:32" ht="14.25" x14ac:dyDescent="0.2">
      <c r="A411" s="10"/>
      <c r="B411" s="10"/>
      <c r="C411" s="10"/>
      <c r="D411" s="10"/>
      <c r="E411" s="10"/>
      <c r="F411" s="10"/>
      <c r="G411" s="10"/>
      <c r="H411" s="147"/>
      <c r="I411" s="16"/>
      <c r="J411" s="147"/>
      <c r="K411" s="16"/>
      <c r="L411" s="16"/>
      <c r="M411" s="16"/>
      <c r="N411" s="16"/>
      <c r="O411" s="147"/>
      <c r="P411" s="10"/>
      <c r="Q411" s="10"/>
      <c r="R411" s="10"/>
      <c r="S411" s="10"/>
      <c r="T411" s="10"/>
      <c r="U411" s="10"/>
      <c r="V411" s="269"/>
      <c r="W411" s="269"/>
      <c r="X411" s="269"/>
      <c r="Y411" s="269"/>
      <c r="Z411" s="269"/>
      <c r="AA411" s="269"/>
      <c r="AB411" s="10"/>
      <c r="AC411" s="10"/>
      <c r="AD411" s="10"/>
      <c r="AE411" s="10"/>
      <c r="AF411" s="10"/>
    </row>
    <row r="412" spans="1:32" ht="14.25" x14ac:dyDescent="0.2">
      <c r="A412" s="10"/>
      <c r="B412" s="10"/>
      <c r="C412" s="10"/>
      <c r="D412" s="10"/>
      <c r="E412" s="10"/>
      <c r="F412" s="10"/>
      <c r="G412" s="10"/>
      <c r="H412" s="147"/>
      <c r="I412" s="16"/>
      <c r="J412" s="147"/>
      <c r="K412" s="16"/>
      <c r="L412" s="16"/>
      <c r="M412" s="16"/>
      <c r="N412" s="16"/>
      <c r="O412" s="147"/>
      <c r="P412" s="10"/>
      <c r="Q412" s="10"/>
      <c r="R412" s="10"/>
      <c r="S412" s="10"/>
      <c r="T412" s="10"/>
      <c r="U412" s="10"/>
      <c r="V412" s="269"/>
      <c r="W412" s="269"/>
      <c r="X412" s="269"/>
      <c r="Y412" s="269"/>
      <c r="Z412" s="269"/>
      <c r="AA412" s="269"/>
      <c r="AB412" s="10"/>
      <c r="AC412" s="10"/>
      <c r="AD412" s="10"/>
      <c r="AE412" s="10"/>
      <c r="AF412" s="10"/>
    </row>
    <row r="413" spans="1:32" ht="14.25" x14ac:dyDescent="0.2">
      <c r="A413" s="10"/>
      <c r="B413" s="10"/>
      <c r="C413" s="10"/>
      <c r="D413" s="10"/>
      <c r="E413" s="10"/>
      <c r="F413" s="10"/>
      <c r="G413" s="10"/>
      <c r="H413" s="147"/>
      <c r="I413" s="16"/>
      <c r="J413" s="147"/>
      <c r="K413" s="16"/>
      <c r="L413" s="16"/>
      <c r="M413" s="16"/>
      <c r="N413" s="16"/>
      <c r="O413" s="147"/>
      <c r="P413" s="10"/>
      <c r="Q413" s="10"/>
      <c r="R413" s="10"/>
      <c r="S413" s="10"/>
      <c r="T413" s="10"/>
      <c r="U413" s="10"/>
      <c r="V413" s="269"/>
      <c r="W413" s="269"/>
      <c r="X413" s="269"/>
      <c r="Y413" s="269"/>
      <c r="Z413" s="269"/>
      <c r="AA413" s="269"/>
      <c r="AB413" s="10"/>
      <c r="AC413" s="10"/>
      <c r="AD413" s="10"/>
      <c r="AE413" s="10"/>
      <c r="AF413" s="10"/>
    </row>
    <row r="414" spans="1:32" ht="14.25" x14ac:dyDescent="0.2">
      <c r="A414" s="10"/>
      <c r="B414" s="10"/>
      <c r="C414" s="10"/>
      <c r="D414" s="10"/>
      <c r="E414" s="10"/>
      <c r="F414" s="10"/>
      <c r="G414" s="10"/>
      <c r="H414" s="147"/>
      <c r="I414" s="16"/>
      <c r="J414" s="147"/>
      <c r="K414" s="16"/>
      <c r="L414" s="16"/>
      <c r="M414" s="16"/>
      <c r="N414" s="16"/>
      <c r="O414" s="147"/>
      <c r="P414" s="10"/>
      <c r="Q414" s="10"/>
      <c r="R414" s="10"/>
      <c r="S414" s="10"/>
      <c r="T414" s="10"/>
      <c r="U414" s="10"/>
      <c r="V414" s="269"/>
      <c r="W414" s="269"/>
      <c r="X414" s="269"/>
      <c r="Y414" s="269"/>
      <c r="Z414" s="269"/>
      <c r="AA414" s="269"/>
      <c r="AB414" s="10"/>
      <c r="AC414" s="10"/>
      <c r="AD414" s="10"/>
      <c r="AE414" s="10"/>
      <c r="AF414" s="10"/>
    </row>
    <row r="415" spans="1:32" ht="14.25" x14ac:dyDescent="0.2">
      <c r="A415" s="10"/>
      <c r="B415" s="10"/>
      <c r="C415" s="10"/>
      <c r="D415" s="10"/>
      <c r="E415" s="10"/>
      <c r="F415" s="10"/>
      <c r="G415" s="10"/>
      <c r="H415" s="147"/>
      <c r="I415" s="16"/>
      <c r="J415" s="147"/>
      <c r="K415" s="16"/>
      <c r="L415" s="16"/>
      <c r="M415" s="16"/>
      <c r="N415" s="16"/>
      <c r="O415" s="147"/>
      <c r="P415" s="10"/>
      <c r="Q415" s="10"/>
      <c r="R415" s="10"/>
      <c r="S415" s="10"/>
      <c r="T415" s="10"/>
      <c r="U415" s="10"/>
      <c r="V415" s="269"/>
      <c r="W415" s="269"/>
      <c r="X415" s="269"/>
      <c r="Y415" s="269"/>
      <c r="Z415" s="269"/>
      <c r="AA415" s="269"/>
      <c r="AB415" s="10"/>
      <c r="AC415" s="10"/>
      <c r="AD415" s="10"/>
      <c r="AE415" s="10"/>
      <c r="AF415" s="10"/>
    </row>
    <row r="416" spans="1:32" ht="14.25" x14ac:dyDescent="0.2">
      <c r="A416" s="10"/>
      <c r="B416" s="10"/>
      <c r="C416" s="10"/>
      <c r="D416" s="10"/>
      <c r="E416" s="10"/>
      <c r="F416" s="10"/>
      <c r="G416" s="10"/>
      <c r="H416" s="147"/>
      <c r="I416" s="16"/>
      <c r="J416" s="147"/>
      <c r="K416" s="16"/>
      <c r="L416" s="16"/>
      <c r="M416" s="16"/>
      <c r="N416" s="16"/>
      <c r="O416" s="147"/>
      <c r="P416" s="10"/>
      <c r="Q416" s="10"/>
      <c r="R416" s="10"/>
      <c r="S416" s="10"/>
      <c r="T416" s="10"/>
      <c r="U416" s="10"/>
      <c r="V416" s="269"/>
      <c r="W416" s="269"/>
      <c r="X416" s="269"/>
      <c r="Y416" s="269"/>
      <c r="Z416" s="269"/>
      <c r="AA416" s="269"/>
      <c r="AB416" s="10"/>
      <c r="AC416" s="10"/>
      <c r="AD416" s="10"/>
      <c r="AE416" s="10"/>
      <c r="AF416" s="10"/>
    </row>
    <row r="417" spans="1:32" ht="14.25" x14ac:dyDescent="0.2">
      <c r="A417" s="10"/>
      <c r="B417" s="10"/>
      <c r="C417" s="10"/>
      <c r="D417" s="10"/>
      <c r="E417" s="10"/>
      <c r="F417" s="10"/>
      <c r="G417" s="10"/>
      <c r="H417" s="147"/>
      <c r="I417" s="16"/>
      <c r="J417" s="147"/>
      <c r="K417" s="16"/>
      <c r="L417" s="16"/>
      <c r="M417" s="16"/>
      <c r="N417" s="16"/>
      <c r="O417" s="147"/>
      <c r="P417" s="10"/>
      <c r="Q417" s="10"/>
      <c r="R417" s="10"/>
      <c r="S417" s="10"/>
      <c r="T417" s="10"/>
      <c r="U417" s="10"/>
      <c r="V417" s="269"/>
      <c r="W417" s="269"/>
      <c r="X417" s="269"/>
      <c r="Y417" s="269"/>
      <c r="Z417" s="269"/>
      <c r="AA417" s="269"/>
      <c r="AB417" s="10"/>
      <c r="AC417" s="10"/>
      <c r="AD417" s="10"/>
      <c r="AE417" s="10"/>
      <c r="AF417" s="10"/>
    </row>
    <row r="418" spans="1:32" ht="14.25" x14ac:dyDescent="0.2">
      <c r="A418" s="10"/>
      <c r="B418" s="10"/>
      <c r="C418" s="10"/>
      <c r="D418" s="10"/>
      <c r="E418" s="10"/>
      <c r="F418" s="10"/>
      <c r="G418" s="10"/>
      <c r="H418" s="147"/>
      <c r="I418" s="16"/>
      <c r="J418" s="147"/>
      <c r="K418" s="16"/>
      <c r="L418" s="16"/>
      <c r="M418" s="16"/>
      <c r="N418" s="16"/>
      <c r="O418" s="147"/>
      <c r="P418" s="10"/>
      <c r="Q418" s="10"/>
      <c r="R418" s="10"/>
      <c r="S418" s="10"/>
      <c r="T418" s="10"/>
      <c r="U418" s="10"/>
      <c r="V418" s="269"/>
      <c r="W418" s="269"/>
      <c r="X418" s="269"/>
      <c r="Y418" s="269"/>
      <c r="Z418" s="269"/>
      <c r="AA418" s="269"/>
      <c r="AB418" s="10"/>
      <c r="AC418" s="10"/>
      <c r="AD418" s="10"/>
      <c r="AE418" s="10"/>
      <c r="AF418" s="10"/>
    </row>
    <row r="419" spans="1:32" ht="14.25" x14ac:dyDescent="0.2">
      <c r="A419" s="10"/>
      <c r="B419" s="10"/>
      <c r="C419" s="10"/>
      <c r="D419" s="10"/>
      <c r="E419" s="10"/>
      <c r="F419" s="10"/>
      <c r="G419" s="10"/>
      <c r="H419" s="147"/>
      <c r="I419" s="16"/>
      <c r="J419" s="147"/>
      <c r="K419" s="16"/>
      <c r="L419" s="16"/>
      <c r="M419" s="16"/>
      <c r="N419" s="16"/>
      <c r="O419" s="147"/>
      <c r="P419" s="10"/>
      <c r="Q419" s="10"/>
      <c r="R419" s="10"/>
      <c r="S419" s="10"/>
      <c r="T419" s="10"/>
      <c r="U419" s="10"/>
      <c r="V419" s="269"/>
      <c r="W419" s="269"/>
      <c r="X419" s="269"/>
      <c r="Y419" s="269"/>
      <c r="Z419" s="269"/>
      <c r="AA419" s="269"/>
      <c r="AB419" s="10"/>
      <c r="AC419" s="10"/>
      <c r="AD419" s="10"/>
      <c r="AE419" s="10"/>
      <c r="AF419" s="10"/>
    </row>
    <row r="420" spans="1:32" ht="14.25" x14ac:dyDescent="0.2">
      <c r="F420" s="10"/>
      <c r="G420" s="10"/>
      <c r="H420" s="147"/>
      <c r="I420" s="16"/>
      <c r="J420" s="147"/>
      <c r="K420" s="16"/>
      <c r="L420" s="16"/>
      <c r="M420" s="16"/>
      <c r="N420" s="16"/>
      <c r="O420" s="147"/>
      <c r="AE420" s="10"/>
      <c r="AF420" s="10"/>
    </row>
    <row r="421" spans="1:32" ht="14.25" x14ac:dyDescent="0.2">
      <c r="F421" s="10"/>
      <c r="G421" s="10"/>
      <c r="H421" s="147"/>
      <c r="I421" s="16"/>
      <c r="J421" s="147"/>
      <c r="K421" s="16"/>
      <c r="L421" s="16"/>
      <c r="M421" s="16"/>
      <c r="N421" s="16"/>
      <c r="O421" s="147"/>
    </row>
    <row r="422" spans="1:32" ht="14.25" x14ac:dyDescent="0.2">
      <c r="F422" s="10"/>
      <c r="G422" s="10"/>
      <c r="H422" s="147"/>
      <c r="I422" s="16"/>
      <c r="J422" s="147"/>
      <c r="K422" s="16"/>
      <c r="L422" s="16"/>
      <c r="M422" s="16"/>
      <c r="N422" s="16"/>
      <c r="O422" s="147"/>
    </row>
    <row r="423" spans="1:32" ht="14.25" x14ac:dyDescent="0.2">
      <c r="F423" s="10"/>
      <c r="G423" s="10"/>
      <c r="H423" s="147"/>
      <c r="I423" s="16"/>
      <c r="J423" s="147"/>
      <c r="K423" s="16"/>
      <c r="L423" s="16"/>
      <c r="M423" s="16"/>
      <c r="N423" s="16"/>
      <c r="O423" s="147"/>
    </row>
    <row r="424" spans="1:32" ht="14.25" x14ac:dyDescent="0.2">
      <c r="F424" s="10"/>
      <c r="G424" s="10"/>
      <c r="H424" s="147"/>
      <c r="I424" s="16"/>
      <c r="J424" s="147"/>
      <c r="K424" s="16"/>
      <c r="L424" s="16"/>
      <c r="M424" s="16"/>
      <c r="N424" s="16"/>
      <c r="O424" s="147"/>
    </row>
    <row r="425" spans="1:32" ht="14.25" x14ac:dyDescent="0.2">
      <c r="F425" s="10"/>
      <c r="G425" s="10"/>
      <c r="H425" s="147"/>
      <c r="I425" s="16"/>
      <c r="J425" s="147"/>
      <c r="K425" s="16"/>
      <c r="L425" s="16"/>
      <c r="M425" s="16"/>
      <c r="N425" s="16"/>
      <c r="O425" s="147"/>
    </row>
  </sheetData>
  <phoneticPr fontId="24" type="noConversion"/>
  <conditionalFormatting sqref="A22:J167">
    <cfRule type="expression" dxfId="3" priority="21">
      <formula>AND($A22&gt;=$G$13,$A22&lt;=$I$12)</formula>
    </cfRule>
    <cfRule type="expression" dxfId="2" priority="22">
      <formula>AND($A22&gt;=$G$12,$A22&lt;=$I$12)</formula>
    </cfRule>
    <cfRule type="expression" dxfId="1" priority="23">
      <formula>$A22&lt;$G$12</formula>
    </cfRule>
    <cfRule type="expression" dxfId="0" priority="24">
      <formula>$A22&gt;=$G$12</formula>
    </cfRule>
  </conditionalFormatting>
  <dataValidations count="1">
    <dataValidation type="list" allowBlank="1" showInputMessage="1" showErrorMessage="1" sqref="G11" xr:uid="{64AF2E20-26DE-4E28-9BD0-179295E491AD}">
      <formula1>AF$22:AF$100</formula1>
    </dataValidation>
  </dataValidations>
  <pageMargins left="0.7" right="0.7" top="0.75" bottom="0.75" header="0.3" footer="0.3"/>
  <pageSetup scale="2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B839-25A9-4849-91D7-B06270AECC48}">
  <dimension ref="A1:T38"/>
  <sheetViews>
    <sheetView workbookViewId="0">
      <selection activeCell="I13" sqref="I13"/>
    </sheetView>
  </sheetViews>
  <sheetFormatPr defaultRowHeight="12.75" x14ac:dyDescent="0.2"/>
  <cols>
    <col min="2" max="3" width="17" customWidth="1"/>
    <col min="4" max="4" width="26.85546875" customWidth="1"/>
    <col min="5" max="5" width="26.28515625" customWidth="1"/>
  </cols>
  <sheetData>
    <row r="1" spans="1:20" ht="14.25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5" x14ac:dyDescent="0.25">
      <c r="A2" s="10"/>
      <c r="B2" s="25" t="s">
        <v>127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4.25" x14ac:dyDescent="0.2">
      <c r="A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15" thickBo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" x14ac:dyDescent="0.25">
      <c r="A5" s="10"/>
      <c r="B5" s="225" t="s">
        <v>126</v>
      </c>
      <c r="C5" s="226"/>
      <c r="D5" s="226"/>
      <c r="E5" s="22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14.25" x14ac:dyDescent="0.2">
      <c r="A6" s="10"/>
      <c r="B6" s="228"/>
      <c r="C6" s="132"/>
      <c r="D6" s="132"/>
      <c r="E6" s="22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5" x14ac:dyDescent="0.25">
      <c r="A7" s="10"/>
      <c r="B7" s="230" t="s">
        <v>128</v>
      </c>
      <c r="C7" s="231" t="s">
        <v>130</v>
      </c>
      <c r="D7" s="231" t="s">
        <v>132</v>
      </c>
      <c r="E7" s="232" t="s">
        <v>140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5" x14ac:dyDescent="0.25">
      <c r="A8" s="10"/>
      <c r="B8" s="230" t="s">
        <v>129</v>
      </c>
      <c r="C8" s="231" t="s">
        <v>129</v>
      </c>
      <c r="D8" s="231" t="s">
        <v>131</v>
      </c>
      <c r="E8" s="232" t="s">
        <v>133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4.25" x14ac:dyDescent="0.2">
      <c r="A9" s="10"/>
      <c r="B9" s="228"/>
      <c r="C9" s="132"/>
      <c r="D9" s="132"/>
      <c r="E9" s="22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4.25" x14ac:dyDescent="0.2">
      <c r="A10" s="10"/>
      <c r="B10" s="295" t="s">
        <v>143</v>
      </c>
      <c r="C10" s="296"/>
      <c r="D10" s="198" t="s">
        <v>136</v>
      </c>
      <c r="E10" s="233" t="s">
        <v>142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4.25" x14ac:dyDescent="0.2">
      <c r="A11" s="10"/>
      <c r="B11" s="234">
        <v>38384</v>
      </c>
      <c r="C11" s="199">
        <v>39903</v>
      </c>
      <c r="D11" s="200" t="s">
        <v>138</v>
      </c>
      <c r="E11" s="233" t="s">
        <v>146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4.25" x14ac:dyDescent="0.2">
      <c r="A12" s="10"/>
      <c r="B12" s="234">
        <v>39904</v>
      </c>
      <c r="C12" s="199">
        <v>40574</v>
      </c>
      <c r="D12" s="200" t="s">
        <v>137</v>
      </c>
      <c r="E12" s="233" t="s">
        <v>146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4.25" x14ac:dyDescent="0.2">
      <c r="A13" s="10"/>
      <c r="B13" s="234">
        <v>40575</v>
      </c>
      <c r="C13" s="199">
        <v>42277</v>
      </c>
      <c r="D13" s="200" t="s">
        <v>144</v>
      </c>
      <c r="E13" s="233" t="s">
        <v>146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15" thickBot="1" x14ac:dyDescent="0.25">
      <c r="A14" s="10"/>
      <c r="B14" s="235">
        <v>42278</v>
      </c>
      <c r="C14" s="236" t="s">
        <v>141</v>
      </c>
      <c r="D14" s="237" t="s">
        <v>199</v>
      </c>
      <c r="E14" s="238" t="s">
        <v>145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14.25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15" thickBo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15" x14ac:dyDescent="0.25">
      <c r="A17" s="10"/>
      <c r="B17" s="239" t="s">
        <v>135</v>
      </c>
      <c r="C17" s="240"/>
      <c r="D17" s="240"/>
      <c r="E17" s="24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4.25" x14ac:dyDescent="0.2">
      <c r="A18" s="10"/>
      <c r="B18" s="242"/>
      <c r="C18" s="61"/>
      <c r="D18" s="61"/>
      <c r="E18" s="24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15" x14ac:dyDescent="0.25">
      <c r="A19" s="10"/>
      <c r="B19" s="244" t="s">
        <v>128</v>
      </c>
      <c r="C19" s="245" t="s">
        <v>130</v>
      </c>
      <c r="D19" s="245" t="s">
        <v>132</v>
      </c>
      <c r="E19" s="246" t="s">
        <v>140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5" x14ac:dyDescent="0.25">
      <c r="A20" s="10"/>
      <c r="B20" s="244" t="s">
        <v>129</v>
      </c>
      <c r="C20" s="245" t="s">
        <v>129</v>
      </c>
      <c r="D20" s="245" t="s">
        <v>131</v>
      </c>
      <c r="E20" s="246" t="s">
        <v>133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5" x14ac:dyDescent="0.25">
      <c r="A21" s="10"/>
      <c r="B21" s="244"/>
      <c r="C21" s="245"/>
      <c r="D21" s="245"/>
      <c r="E21" s="24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4.25" x14ac:dyDescent="0.2">
      <c r="A22" s="10"/>
      <c r="B22" s="297"/>
      <c r="C22" s="298"/>
      <c r="D22" s="192"/>
      <c r="E22" s="24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4.25" x14ac:dyDescent="0.2">
      <c r="A23" s="10"/>
      <c r="B23" s="248">
        <v>38352</v>
      </c>
      <c r="C23" s="193">
        <v>40177</v>
      </c>
      <c r="D23" s="194" t="s">
        <v>138</v>
      </c>
      <c r="E23" s="247" t="s">
        <v>146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14.25" x14ac:dyDescent="0.2">
      <c r="A24" s="10"/>
      <c r="B24" s="248">
        <f>C23+1</f>
        <v>40178</v>
      </c>
      <c r="C24" s="193">
        <v>40632</v>
      </c>
      <c r="D24" s="194" t="s">
        <v>137</v>
      </c>
      <c r="E24" s="247" t="s">
        <v>146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4.25" x14ac:dyDescent="0.2">
      <c r="A25" s="10"/>
      <c r="B25" s="248">
        <f>C24+1</f>
        <v>40633</v>
      </c>
      <c r="C25" s="193">
        <v>41911</v>
      </c>
      <c r="D25" s="194" t="s">
        <v>144</v>
      </c>
      <c r="E25" s="247" t="s">
        <v>146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15" thickBot="1" x14ac:dyDescent="0.25">
      <c r="A26" s="10"/>
      <c r="B26" s="249">
        <f>C25+1</f>
        <v>41912</v>
      </c>
      <c r="C26" s="250" t="s">
        <v>141</v>
      </c>
      <c r="D26" s="251" t="s">
        <v>199</v>
      </c>
      <c r="E26" s="252" t="s">
        <v>145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14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15" thickBo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5" x14ac:dyDescent="0.25">
      <c r="A29" s="10"/>
      <c r="B29" s="253" t="s">
        <v>134</v>
      </c>
      <c r="C29" s="254"/>
      <c r="D29" s="254"/>
      <c r="E29" s="25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14.25" x14ac:dyDescent="0.2">
      <c r="A30" s="10"/>
      <c r="B30" s="256"/>
      <c r="C30" s="257"/>
      <c r="D30" s="257"/>
      <c r="E30" s="25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5" x14ac:dyDescent="0.25">
      <c r="A31" s="10"/>
      <c r="B31" s="259" t="s">
        <v>128</v>
      </c>
      <c r="C31" s="260" t="s">
        <v>130</v>
      </c>
      <c r="D31" s="260" t="s">
        <v>132</v>
      </c>
      <c r="E31" s="261" t="s">
        <v>140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" x14ac:dyDescent="0.25">
      <c r="A32" s="10"/>
      <c r="B32" s="259" t="s">
        <v>129</v>
      </c>
      <c r="C32" s="260" t="s">
        <v>129</v>
      </c>
      <c r="D32" s="260" t="s">
        <v>131</v>
      </c>
      <c r="E32" s="261" t="s">
        <v>133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5" x14ac:dyDescent="0.25">
      <c r="A33" s="10"/>
      <c r="B33" s="259"/>
      <c r="C33" s="260"/>
      <c r="D33" s="260"/>
      <c r="E33" s="261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4.25" x14ac:dyDescent="0.2">
      <c r="A34" s="10"/>
      <c r="B34" s="293" t="s">
        <v>139</v>
      </c>
      <c r="C34" s="294"/>
      <c r="D34" s="201" t="s">
        <v>136</v>
      </c>
      <c r="E34" s="262" t="s">
        <v>142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4.25" x14ac:dyDescent="0.2">
      <c r="A35" s="10"/>
      <c r="B35" s="263">
        <v>40179</v>
      </c>
      <c r="C35" s="202">
        <v>42277</v>
      </c>
      <c r="D35" s="203" t="s">
        <v>137</v>
      </c>
      <c r="E35" s="262" t="s">
        <v>146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" thickBot="1" x14ac:dyDescent="0.25">
      <c r="A36" s="10"/>
      <c r="B36" s="264">
        <v>42278</v>
      </c>
      <c r="C36" s="265" t="s">
        <v>141</v>
      </c>
      <c r="D36" s="266" t="s">
        <v>199</v>
      </c>
      <c r="E36" s="267" t="s">
        <v>145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4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4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</sheetData>
  <mergeCells count="3">
    <mergeCell ref="B34:C34"/>
    <mergeCell ref="B10:C10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C55-CBB0-4F70-BA61-4FEFEFAE5F64}">
  <sheetPr>
    <pageSetUpPr fitToPage="1"/>
  </sheetPr>
  <dimension ref="A1:M83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2" width="9.140625" style="122"/>
    <col min="3" max="3" width="18.85546875" style="122" customWidth="1"/>
    <col min="4" max="10" width="13" style="122" customWidth="1"/>
    <col min="11" max="16384" width="9.140625" style="122"/>
  </cols>
  <sheetData>
    <row r="1" spans="1:13" ht="14.25" x14ac:dyDescent="0.2">
      <c r="A1" s="122" t="s">
        <v>166</v>
      </c>
      <c r="B1" s="180" t="s">
        <v>167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14.25" x14ac:dyDescent="0.2"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15" x14ac:dyDescent="0.25">
      <c r="B3" s="145" t="s">
        <v>116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15" thickBot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5" x14ac:dyDescent="0.25">
      <c r="B5" s="123"/>
      <c r="C5" s="123" t="s">
        <v>147</v>
      </c>
      <c r="D5" s="123" t="s">
        <v>123</v>
      </c>
      <c r="E5" s="123" t="s">
        <v>124</v>
      </c>
      <c r="F5" s="123" t="s">
        <v>125</v>
      </c>
      <c r="G5" s="123" t="s">
        <v>119</v>
      </c>
      <c r="H5" s="123"/>
      <c r="I5" s="123"/>
      <c r="J5" s="129"/>
      <c r="K5" s="129"/>
      <c r="L5" s="129"/>
      <c r="M5" s="129"/>
    </row>
    <row r="6" spans="1:13" ht="15.75" thickBot="1" x14ac:dyDescent="0.3">
      <c r="B6" s="124" t="s">
        <v>117</v>
      </c>
      <c r="C6" s="124" t="s">
        <v>122</v>
      </c>
      <c r="D6" s="124" t="s">
        <v>122</v>
      </c>
      <c r="E6" s="124" t="s">
        <v>122</v>
      </c>
      <c r="F6" s="124" t="s">
        <v>122</v>
      </c>
      <c r="G6" s="124" t="s">
        <v>122</v>
      </c>
      <c r="H6" s="124" t="s">
        <v>118</v>
      </c>
      <c r="I6" s="124" t="s">
        <v>120</v>
      </c>
      <c r="J6" s="129"/>
      <c r="K6" s="129"/>
      <c r="L6" s="129"/>
      <c r="M6" s="129"/>
    </row>
    <row r="7" spans="1:13" ht="14.25" x14ac:dyDescent="0.2">
      <c r="B7" s="125"/>
      <c r="C7" s="126"/>
      <c r="D7" s="126"/>
      <c r="E7" s="126"/>
      <c r="F7" s="126"/>
      <c r="G7" s="126"/>
      <c r="H7" s="126"/>
      <c r="I7" s="126"/>
      <c r="J7" s="129"/>
      <c r="K7" s="129"/>
      <c r="L7" s="129"/>
      <c r="M7" s="129"/>
    </row>
    <row r="8" spans="1:13" ht="15" x14ac:dyDescent="0.25">
      <c r="B8" s="127">
        <v>2027</v>
      </c>
      <c r="C8" s="126"/>
      <c r="D8" s="195">
        <v>35390</v>
      </c>
      <c r="E8" s="126"/>
      <c r="F8" s="126"/>
      <c r="G8" s="126"/>
      <c r="H8" s="126"/>
      <c r="I8" s="126"/>
      <c r="J8" s="129"/>
      <c r="K8" s="129"/>
      <c r="L8" s="129"/>
      <c r="M8" s="129"/>
    </row>
    <row r="9" spans="1:13" ht="15" x14ac:dyDescent="0.25">
      <c r="B9" s="127">
        <v>2026</v>
      </c>
      <c r="C9" s="195">
        <v>35390</v>
      </c>
      <c r="D9" s="195">
        <v>33810</v>
      </c>
      <c r="E9" s="195">
        <v>17695</v>
      </c>
      <c r="F9" s="195">
        <v>7000</v>
      </c>
      <c r="G9" s="197">
        <v>3932.22</v>
      </c>
      <c r="H9" s="195">
        <v>74600</v>
      </c>
      <c r="I9" s="195">
        <v>85000</v>
      </c>
      <c r="J9" s="129"/>
      <c r="K9" s="129"/>
      <c r="L9" s="129"/>
      <c r="M9" s="129"/>
    </row>
    <row r="10" spans="1:13" ht="15" x14ac:dyDescent="0.25">
      <c r="B10" s="127">
        <f>B9-1</f>
        <v>2025</v>
      </c>
      <c r="C10" s="195">
        <v>33810</v>
      </c>
      <c r="D10" s="196">
        <v>32490</v>
      </c>
      <c r="E10" s="195">
        <v>16905</v>
      </c>
      <c r="F10" s="195">
        <v>7000</v>
      </c>
      <c r="G10" s="197">
        <v>3756.67</v>
      </c>
      <c r="H10" s="195">
        <v>71300</v>
      </c>
      <c r="I10" s="195">
        <v>81200</v>
      </c>
      <c r="J10" s="129"/>
      <c r="K10" s="129"/>
      <c r="L10" s="129"/>
      <c r="M10" s="129"/>
    </row>
    <row r="11" spans="1:13" ht="15" x14ac:dyDescent="0.25">
      <c r="B11" s="127">
        <f>B10-1</f>
        <v>2024</v>
      </c>
      <c r="C11" s="195">
        <v>32490</v>
      </c>
      <c r="D11" s="196">
        <v>31560</v>
      </c>
      <c r="E11" s="195">
        <v>16245</v>
      </c>
      <c r="F11" s="196">
        <v>7000</v>
      </c>
      <c r="G11" s="197">
        <v>3610</v>
      </c>
      <c r="H11" s="195">
        <v>68500</v>
      </c>
      <c r="I11" s="195">
        <v>73200</v>
      </c>
      <c r="J11" s="129"/>
      <c r="K11" s="129"/>
      <c r="L11" s="129"/>
      <c r="M11" s="129"/>
    </row>
    <row r="12" spans="1:13" ht="15" x14ac:dyDescent="0.25">
      <c r="B12" s="127">
        <f t="shared" ref="B12:B45" si="0">B11-1</f>
        <v>2023</v>
      </c>
      <c r="C12" s="195">
        <v>31560</v>
      </c>
      <c r="D12" s="196">
        <v>30780</v>
      </c>
      <c r="E12" s="195">
        <v>15780</v>
      </c>
      <c r="F12" s="196">
        <v>6500</v>
      </c>
      <c r="G12" s="197">
        <v>3506.67</v>
      </c>
      <c r="H12" s="195">
        <v>66600</v>
      </c>
      <c r="I12" s="195"/>
      <c r="J12" s="129"/>
      <c r="K12" s="129"/>
      <c r="L12" s="129"/>
      <c r="M12" s="129"/>
    </row>
    <row r="13" spans="1:13" ht="15" x14ac:dyDescent="0.25">
      <c r="B13" s="127">
        <f t="shared" si="0"/>
        <v>2022</v>
      </c>
      <c r="C13" s="195">
        <v>30780</v>
      </c>
      <c r="D13" s="196">
        <v>29210</v>
      </c>
      <c r="E13" s="195">
        <v>15390</v>
      </c>
      <c r="F13" s="196">
        <v>6000</v>
      </c>
      <c r="G13" s="197">
        <v>3420</v>
      </c>
      <c r="H13" s="195">
        <v>64900</v>
      </c>
      <c r="I13" s="195"/>
      <c r="J13" s="129"/>
      <c r="K13" s="129"/>
      <c r="L13" s="129"/>
      <c r="M13" s="129"/>
    </row>
    <row r="14" spans="1:13" ht="15" x14ac:dyDescent="0.25">
      <c r="B14" s="127">
        <f t="shared" si="0"/>
        <v>2021</v>
      </c>
      <c r="C14" s="195">
        <v>29210</v>
      </c>
      <c r="D14" s="196">
        <v>27830</v>
      </c>
      <c r="E14" s="195">
        <v>14605</v>
      </c>
      <c r="F14" s="196">
        <v>6000</v>
      </c>
      <c r="G14" s="197">
        <v>3245.56</v>
      </c>
      <c r="H14" s="195">
        <v>61600</v>
      </c>
      <c r="I14" s="195"/>
      <c r="J14" s="129"/>
      <c r="K14" s="129"/>
      <c r="L14" s="129"/>
      <c r="M14" s="129"/>
    </row>
    <row r="15" spans="1:13" ht="15" x14ac:dyDescent="0.25">
      <c r="B15" s="127">
        <f t="shared" si="0"/>
        <v>2020</v>
      </c>
      <c r="C15" s="195">
        <v>27830</v>
      </c>
      <c r="D15" s="196">
        <v>27230</v>
      </c>
      <c r="E15" s="195">
        <v>13915</v>
      </c>
      <c r="F15" s="196">
        <v>6000</v>
      </c>
      <c r="G15" s="197">
        <v>3092.22</v>
      </c>
      <c r="H15" s="195">
        <v>58700</v>
      </c>
      <c r="I15" s="195"/>
      <c r="J15" s="129"/>
      <c r="K15" s="129"/>
      <c r="L15" s="129"/>
      <c r="M15" s="129"/>
    </row>
    <row r="16" spans="1:13" ht="15" x14ac:dyDescent="0.25">
      <c r="B16" s="127">
        <f t="shared" si="0"/>
        <v>2019</v>
      </c>
      <c r="C16" s="195">
        <v>27230</v>
      </c>
      <c r="D16" s="196">
        <v>26500</v>
      </c>
      <c r="E16" s="195">
        <v>13615</v>
      </c>
      <c r="F16" s="196">
        <v>6000</v>
      </c>
      <c r="G16" s="197">
        <v>3025.56</v>
      </c>
      <c r="H16" s="195">
        <v>57400</v>
      </c>
      <c r="I16" s="195"/>
      <c r="J16" s="129"/>
      <c r="K16" s="129"/>
      <c r="L16" s="129"/>
      <c r="M16" s="129"/>
    </row>
    <row r="17" spans="2:13" ht="15" x14ac:dyDescent="0.25">
      <c r="B17" s="127">
        <f t="shared" si="0"/>
        <v>2018</v>
      </c>
      <c r="C17" s="195">
        <v>26500</v>
      </c>
      <c r="D17" s="196">
        <v>26230</v>
      </c>
      <c r="E17" s="195">
        <v>13250</v>
      </c>
      <c r="F17" s="196">
        <v>5500</v>
      </c>
      <c r="G17" s="197">
        <v>2944.44</v>
      </c>
      <c r="H17" s="195">
        <v>55900</v>
      </c>
      <c r="I17" s="195"/>
      <c r="J17" s="129"/>
      <c r="K17" s="129"/>
      <c r="L17" s="129"/>
      <c r="M17" s="129"/>
    </row>
    <row r="18" spans="2:13" ht="15" x14ac:dyDescent="0.25">
      <c r="B18" s="127">
        <f t="shared" si="0"/>
        <v>2017</v>
      </c>
      <c r="C18" s="195">
        <v>26230</v>
      </c>
      <c r="D18" s="196">
        <v>26010</v>
      </c>
      <c r="E18" s="195">
        <v>13115</v>
      </c>
      <c r="F18" s="196">
        <v>5500</v>
      </c>
      <c r="G18" s="197">
        <v>2914.44</v>
      </c>
      <c r="H18" s="195">
        <v>55300</v>
      </c>
      <c r="I18" s="195"/>
      <c r="J18" s="129"/>
      <c r="K18" s="129"/>
      <c r="L18" s="129"/>
      <c r="M18" s="129"/>
    </row>
    <row r="19" spans="2:13" ht="15" x14ac:dyDescent="0.25">
      <c r="B19" s="127">
        <f t="shared" si="0"/>
        <v>2016</v>
      </c>
      <c r="C19" s="195">
        <v>26010</v>
      </c>
      <c r="D19" s="196">
        <v>25370</v>
      </c>
      <c r="E19" s="195">
        <v>13005</v>
      </c>
      <c r="F19" s="196">
        <v>5500</v>
      </c>
      <c r="G19" s="197">
        <v>2890</v>
      </c>
      <c r="H19" s="195">
        <v>54900</v>
      </c>
      <c r="I19" s="195"/>
      <c r="J19" s="129"/>
      <c r="K19" s="129"/>
      <c r="L19" s="129"/>
      <c r="M19" s="129"/>
    </row>
    <row r="20" spans="2:13" ht="15" x14ac:dyDescent="0.25">
      <c r="B20" s="127">
        <f t="shared" si="0"/>
        <v>2015</v>
      </c>
      <c r="C20" s="195">
        <v>25370</v>
      </c>
      <c r="D20" s="196">
        <v>24930</v>
      </c>
      <c r="E20" s="195">
        <v>12685</v>
      </c>
      <c r="F20" s="196">
        <v>10000</v>
      </c>
      <c r="G20" s="197">
        <v>2818.89</v>
      </c>
      <c r="H20" s="195">
        <v>53600</v>
      </c>
      <c r="I20" s="195"/>
      <c r="J20" s="129"/>
      <c r="K20" s="129"/>
      <c r="L20" s="129"/>
      <c r="M20" s="129"/>
    </row>
    <row r="21" spans="2:13" ht="15" x14ac:dyDescent="0.25">
      <c r="B21" s="127">
        <f t="shared" si="0"/>
        <v>2014</v>
      </c>
      <c r="C21" s="195">
        <v>24930</v>
      </c>
      <c r="D21" s="196">
        <v>24270</v>
      </c>
      <c r="E21" s="195">
        <v>12465</v>
      </c>
      <c r="F21" s="196">
        <v>5500</v>
      </c>
      <c r="G21" s="197">
        <v>2770</v>
      </c>
      <c r="H21" s="195">
        <v>52500</v>
      </c>
      <c r="I21" s="195"/>
      <c r="J21" s="129"/>
      <c r="K21" s="129"/>
      <c r="L21" s="129"/>
      <c r="M21" s="129"/>
    </row>
    <row r="22" spans="2:13" ht="15" x14ac:dyDescent="0.25">
      <c r="B22" s="127">
        <f t="shared" si="0"/>
        <v>2013</v>
      </c>
      <c r="C22" s="195">
        <v>24270</v>
      </c>
      <c r="D22" s="196">
        <v>23820</v>
      </c>
      <c r="E22" s="195">
        <v>12135</v>
      </c>
      <c r="F22" s="196">
        <v>5500</v>
      </c>
      <c r="G22" s="197">
        <v>2696.67</v>
      </c>
      <c r="H22" s="195">
        <v>51100</v>
      </c>
      <c r="I22" s="195"/>
      <c r="J22" s="129"/>
      <c r="K22" s="129"/>
      <c r="L22" s="129"/>
      <c r="M22" s="129"/>
    </row>
    <row r="23" spans="2:13" ht="15" x14ac:dyDescent="0.25">
      <c r="B23" s="127">
        <f t="shared" si="0"/>
        <v>2012</v>
      </c>
      <c r="C23" s="195">
        <v>23820</v>
      </c>
      <c r="D23" s="196">
        <v>22970</v>
      </c>
      <c r="E23" s="195">
        <v>11910</v>
      </c>
      <c r="F23" s="196">
        <v>5000</v>
      </c>
      <c r="G23" s="197">
        <v>2646.67</v>
      </c>
      <c r="H23" s="195">
        <v>50100</v>
      </c>
      <c r="I23" s="195"/>
      <c r="J23" s="129"/>
      <c r="K23" s="129"/>
      <c r="L23" s="129"/>
      <c r="M23" s="129"/>
    </row>
    <row r="24" spans="2:13" ht="15" x14ac:dyDescent="0.25">
      <c r="B24" s="127">
        <f t="shared" si="0"/>
        <v>2011</v>
      </c>
      <c r="C24" s="195">
        <v>22970</v>
      </c>
      <c r="D24" s="196">
        <v>22450</v>
      </c>
      <c r="E24" s="195">
        <v>11485</v>
      </c>
      <c r="F24" s="196">
        <v>5000</v>
      </c>
      <c r="G24" s="197">
        <v>2552.2199999999998</v>
      </c>
      <c r="H24" s="195">
        <v>48300</v>
      </c>
      <c r="I24" s="195"/>
      <c r="J24" s="129"/>
      <c r="K24" s="129"/>
      <c r="L24" s="129"/>
      <c r="M24" s="129"/>
    </row>
    <row r="25" spans="2:13" ht="15" x14ac:dyDescent="0.25">
      <c r="B25" s="127">
        <f t="shared" si="0"/>
        <v>2010</v>
      </c>
      <c r="C25" s="195">
        <v>22450</v>
      </c>
      <c r="D25" s="196">
        <v>22000</v>
      </c>
      <c r="E25" s="195">
        <v>11225</v>
      </c>
      <c r="F25" s="196">
        <v>5000</v>
      </c>
      <c r="G25" s="197">
        <v>2494.44</v>
      </c>
      <c r="H25" s="195">
        <v>47200</v>
      </c>
      <c r="I25" s="195"/>
      <c r="J25" s="129"/>
      <c r="K25" s="129"/>
      <c r="L25" s="129"/>
      <c r="M25" s="129"/>
    </row>
    <row r="26" spans="2:13" ht="15" x14ac:dyDescent="0.25">
      <c r="B26" s="127">
        <f t="shared" si="0"/>
        <v>2009</v>
      </c>
      <c r="C26" s="195">
        <v>22000</v>
      </c>
      <c r="D26" s="196">
        <v>21000</v>
      </c>
      <c r="E26" s="195">
        <v>11000</v>
      </c>
      <c r="F26" s="196">
        <v>5000</v>
      </c>
      <c r="G26" s="197">
        <v>2444.44</v>
      </c>
      <c r="H26" s="195">
        <v>46300</v>
      </c>
      <c r="I26" s="195"/>
      <c r="J26" s="129"/>
      <c r="K26" s="129"/>
      <c r="L26" s="129"/>
      <c r="M26" s="129"/>
    </row>
    <row r="27" spans="2:13" ht="15" x14ac:dyDescent="0.25">
      <c r="B27" s="127">
        <f t="shared" si="0"/>
        <v>2008</v>
      </c>
      <c r="C27" s="195">
        <v>21000</v>
      </c>
      <c r="D27" s="196">
        <v>20000</v>
      </c>
      <c r="E27" s="195">
        <v>10500</v>
      </c>
      <c r="F27" s="126"/>
      <c r="G27" s="197">
        <v>2333.33</v>
      </c>
      <c r="H27" s="195">
        <v>44900</v>
      </c>
      <c r="I27" s="195"/>
      <c r="J27" s="129"/>
      <c r="K27" s="129"/>
      <c r="L27" s="129"/>
      <c r="M27" s="129"/>
    </row>
    <row r="28" spans="2:13" ht="15" x14ac:dyDescent="0.25">
      <c r="B28" s="127">
        <f t="shared" si="0"/>
        <v>2007</v>
      </c>
      <c r="C28" s="195">
        <v>20000</v>
      </c>
      <c r="D28" s="196">
        <v>19000</v>
      </c>
      <c r="E28" s="195">
        <v>10000</v>
      </c>
      <c r="F28" s="126"/>
      <c r="G28" s="197">
        <v>2222.2199999999998</v>
      </c>
      <c r="H28" s="195">
        <v>43700</v>
      </c>
      <c r="I28" s="195"/>
      <c r="J28" s="129"/>
      <c r="K28" s="129"/>
      <c r="L28" s="129"/>
      <c r="M28" s="129"/>
    </row>
    <row r="29" spans="2:13" ht="15" x14ac:dyDescent="0.25">
      <c r="B29" s="127">
        <f t="shared" si="0"/>
        <v>2006</v>
      </c>
      <c r="C29" s="195">
        <v>19000</v>
      </c>
      <c r="D29" s="196">
        <v>18000</v>
      </c>
      <c r="E29" s="195">
        <v>9500</v>
      </c>
      <c r="F29" s="126"/>
      <c r="G29" s="197">
        <v>2111.11</v>
      </c>
      <c r="H29" s="195">
        <v>42100</v>
      </c>
      <c r="I29" s="195"/>
      <c r="J29" s="129"/>
      <c r="K29" s="129"/>
      <c r="L29" s="129"/>
      <c r="M29" s="129"/>
    </row>
    <row r="30" spans="2:13" ht="15" x14ac:dyDescent="0.25">
      <c r="B30" s="127">
        <f t="shared" si="0"/>
        <v>2005</v>
      </c>
      <c r="C30" s="195">
        <v>18000</v>
      </c>
      <c r="D30" s="196">
        <v>16500</v>
      </c>
      <c r="E30" s="195">
        <v>9000</v>
      </c>
      <c r="F30" s="126"/>
      <c r="G30" s="197">
        <v>2000</v>
      </c>
      <c r="H30" s="195">
        <v>41100</v>
      </c>
      <c r="I30" s="195"/>
      <c r="J30" s="129"/>
      <c r="K30" s="129"/>
      <c r="L30" s="129"/>
      <c r="M30" s="129"/>
    </row>
    <row r="31" spans="2:13" ht="15" x14ac:dyDescent="0.25">
      <c r="B31" s="127">
        <f t="shared" si="0"/>
        <v>2004</v>
      </c>
      <c r="C31" s="195">
        <v>16500</v>
      </c>
      <c r="D31" s="196">
        <v>15500</v>
      </c>
      <c r="E31" s="195">
        <v>8250</v>
      </c>
      <c r="F31" s="126"/>
      <c r="G31" s="197">
        <v>1833.33</v>
      </c>
      <c r="H31" s="195">
        <v>40500</v>
      </c>
      <c r="I31" s="195"/>
      <c r="J31" s="129"/>
      <c r="K31" s="129"/>
      <c r="L31" s="129"/>
      <c r="M31" s="129"/>
    </row>
    <row r="32" spans="2:13" ht="15" x14ac:dyDescent="0.25">
      <c r="B32" s="127">
        <f t="shared" si="0"/>
        <v>2003</v>
      </c>
      <c r="C32" s="195">
        <v>15500</v>
      </c>
      <c r="D32" s="196">
        <v>14500</v>
      </c>
      <c r="E32" s="195">
        <v>7750</v>
      </c>
      <c r="F32" s="126"/>
      <c r="G32" s="197">
        <v>1722.22</v>
      </c>
      <c r="H32" s="195">
        <v>39900</v>
      </c>
      <c r="I32" s="195"/>
      <c r="J32" s="129"/>
      <c r="K32" s="129"/>
      <c r="L32" s="129"/>
      <c r="M32" s="129"/>
    </row>
    <row r="33" spans="2:13" ht="15" x14ac:dyDescent="0.25">
      <c r="B33" s="127">
        <f t="shared" si="0"/>
        <v>2002</v>
      </c>
      <c r="C33" s="195">
        <v>13500</v>
      </c>
      <c r="D33" s="196">
        <v>13500</v>
      </c>
      <c r="E33" s="195">
        <v>6750</v>
      </c>
      <c r="F33" s="126"/>
      <c r="G33" s="197">
        <v>1722.22</v>
      </c>
      <c r="H33" s="195">
        <v>39100</v>
      </c>
      <c r="I33" s="195"/>
      <c r="J33" s="129"/>
      <c r="K33" s="129"/>
      <c r="L33" s="129"/>
      <c r="M33" s="129"/>
    </row>
    <row r="34" spans="2:13" ht="15" x14ac:dyDescent="0.25">
      <c r="B34" s="127">
        <f t="shared" si="0"/>
        <v>2001</v>
      </c>
      <c r="C34" s="195">
        <v>13500</v>
      </c>
      <c r="D34" s="196">
        <v>13500</v>
      </c>
      <c r="E34" s="195">
        <v>6750</v>
      </c>
      <c r="F34" s="126"/>
      <c r="G34" s="197">
        <v>1722.22</v>
      </c>
      <c r="H34" s="195">
        <v>38300</v>
      </c>
      <c r="I34" s="195"/>
      <c r="J34" s="129"/>
      <c r="K34" s="129"/>
      <c r="L34" s="129"/>
      <c r="M34" s="129"/>
    </row>
    <row r="35" spans="2:13" ht="15" x14ac:dyDescent="0.25">
      <c r="B35" s="127">
        <f t="shared" si="0"/>
        <v>2000</v>
      </c>
      <c r="C35" s="195">
        <v>13500</v>
      </c>
      <c r="D35" s="196">
        <v>13500</v>
      </c>
      <c r="E35" s="195">
        <v>6750</v>
      </c>
      <c r="F35" s="126"/>
      <c r="G35" s="197">
        <v>1722.22</v>
      </c>
      <c r="H35" s="195">
        <v>37600</v>
      </c>
      <c r="I35" s="195"/>
      <c r="J35" s="129"/>
      <c r="K35" s="129"/>
      <c r="L35" s="129"/>
      <c r="M35" s="129"/>
    </row>
    <row r="36" spans="2:13" ht="15" x14ac:dyDescent="0.25">
      <c r="B36" s="127">
        <f t="shared" si="0"/>
        <v>1999</v>
      </c>
      <c r="C36" s="195">
        <v>13500</v>
      </c>
      <c r="D36" s="196">
        <v>13500</v>
      </c>
      <c r="E36" s="195">
        <v>6750</v>
      </c>
      <c r="F36" s="126"/>
      <c r="G36" s="197">
        <v>1722.22</v>
      </c>
      <c r="H36" s="195">
        <v>37400</v>
      </c>
      <c r="I36" s="195"/>
      <c r="J36" s="129"/>
      <c r="K36" s="129"/>
      <c r="L36" s="129"/>
      <c r="M36" s="129"/>
    </row>
    <row r="37" spans="2:13" ht="15" x14ac:dyDescent="0.25">
      <c r="B37" s="127">
        <f t="shared" si="0"/>
        <v>1998</v>
      </c>
      <c r="C37" s="195">
        <v>13500</v>
      </c>
      <c r="D37" s="196">
        <v>13500</v>
      </c>
      <c r="E37" s="195">
        <v>6750</v>
      </c>
      <c r="F37" s="126"/>
      <c r="G37" s="197">
        <v>1722.22</v>
      </c>
      <c r="H37" s="195">
        <v>36900</v>
      </c>
      <c r="I37" s="195"/>
      <c r="J37" s="129"/>
      <c r="K37" s="129"/>
      <c r="L37" s="129"/>
      <c r="M37" s="129"/>
    </row>
    <row r="38" spans="2:13" ht="15" x14ac:dyDescent="0.25">
      <c r="B38" s="127">
        <f t="shared" si="0"/>
        <v>1997</v>
      </c>
      <c r="C38" s="195">
        <v>13500</v>
      </c>
      <c r="D38" s="196">
        <v>13500</v>
      </c>
      <c r="E38" s="195">
        <v>6750</v>
      </c>
      <c r="F38" s="126"/>
      <c r="G38" s="197">
        <v>1722.22</v>
      </c>
      <c r="H38" s="195">
        <v>35800</v>
      </c>
      <c r="I38" s="195"/>
      <c r="J38" s="129"/>
      <c r="K38" s="129"/>
      <c r="L38" s="129"/>
      <c r="M38" s="129"/>
    </row>
    <row r="39" spans="2:13" ht="15" x14ac:dyDescent="0.25">
      <c r="B39" s="127">
        <f t="shared" si="0"/>
        <v>1996</v>
      </c>
      <c r="C39" s="195">
        <v>13500</v>
      </c>
      <c r="D39" s="196">
        <v>13500</v>
      </c>
      <c r="E39" s="195">
        <v>6750</v>
      </c>
      <c r="F39" s="126"/>
      <c r="G39" s="197">
        <v>1722.22</v>
      </c>
      <c r="H39" s="195">
        <v>35400</v>
      </c>
      <c r="I39" s="195"/>
      <c r="J39" s="129"/>
      <c r="K39" s="129"/>
      <c r="L39" s="129"/>
      <c r="M39" s="129"/>
    </row>
    <row r="40" spans="2:13" ht="15" x14ac:dyDescent="0.25">
      <c r="B40" s="127">
        <f t="shared" si="0"/>
        <v>1995</v>
      </c>
      <c r="C40" s="195">
        <v>15500</v>
      </c>
      <c r="D40" s="196">
        <v>14500</v>
      </c>
      <c r="E40" s="195">
        <v>7750</v>
      </c>
      <c r="F40" s="126"/>
      <c r="G40" s="197">
        <v>1722.22</v>
      </c>
      <c r="H40" s="195">
        <v>34900</v>
      </c>
      <c r="I40" s="195"/>
      <c r="J40" s="129"/>
      <c r="K40" s="129"/>
      <c r="L40" s="129"/>
      <c r="M40" s="129"/>
    </row>
    <row r="41" spans="2:13" ht="15" x14ac:dyDescent="0.25">
      <c r="B41" s="127">
        <f t="shared" si="0"/>
        <v>1994</v>
      </c>
      <c r="C41" s="195">
        <v>14500</v>
      </c>
      <c r="D41" s="196">
        <v>13500</v>
      </c>
      <c r="E41" s="195">
        <v>7250</v>
      </c>
      <c r="F41" s="126"/>
      <c r="G41" s="197">
        <v>1722.22</v>
      </c>
      <c r="H41" s="195">
        <v>34400</v>
      </c>
      <c r="I41" s="195"/>
      <c r="J41" s="129"/>
      <c r="K41" s="129"/>
      <c r="L41" s="129"/>
      <c r="M41" s="129"/>
    </row>
    <row r="42" spans="2:13" ht="15" x14ac:dyDescent="0.25">
      <c r="B42" s="127">
        <f t="shared" si="0"/>
        <v>1993</v>
      </c>
      <c r="C42" s="195">
        <v>13500</v>
      </c>
      <c r="D42" s="196">
        <v>12500</v>
      </c>
      <c r="E42" s="195">
        <v>6750</v>
      </c>
      <c r="F42" s="126"/>
      <c r="G42" s="197">
        <v>1722.22</v>
      </c>
      <c r="H42" s="195">
        <v>33400</v>
      </c>
      <c r="I42" s="195"/>
      <c r="J42" s="129"/>
      <c r="K42" s="129"/>
      <c r="L42" s="129"/>
      <c r="M42" s="129"/>
    </row>
    <row r="43" spans="2:13" ht="15" x14ac:dyDescent="0.25">
      <c r="B43" s="127">
        <f t="shared" si="0"/>
        <v>1992</v>
      </c>
      <c r="C43" s="195">
        <v>12500</v>
      </c>
      <c r="D43" s="196">
        <v>12500</v>
      </c>
      <c r="E43" s="195">
        <v>6250</v>
      </c>
      <c r="F43" s="126"/>
      <c r="G43" s="197">
        <v>1722.22</v>
      </c>
      <c r="H43" s="195">
        <v>32200</v>
      </c>
      <c r="I43" s="195"/>
      <c r="J43" s="129"/>
      <c r="K43" s="129"/>
      <c r="L43" s="129"/>
      <c r="M43" s="129"/>
    </row>
    <row r="44" spans="2:13" ht="15" x14ac:dyDescent="0.25">
      <c r="B44" s="127">
        <f t="shared" si="0"/>
        <v>1991</v>
      </c>
      <c r="C44" s="195">
        <v>12500</v>
      </c>
      <c r="D44" s="196">
        <v>11500</v>
      </c>
      <c r="E44" s="195">
        <v>6250</v>
      </c>
      <c r="F44" s="126"/>
      <c r="G44" s="197">
        <v>1722.22</v>
      </c>
      <c r="H44" s="195">
        <v>30500</v>
      </c>
      <c r="I44" s="195"/>
      <c r="J44" s="129"/>
      <c r="K44" s="129"/>
      <c r="L44" s="129"/>
      <c r="M44" s="129"/>
    </row>
    <row r="45" spans="2:13" ht="15" x14ac:dyDescent="0.25">
      <c r="B45" s="127">
        <f t="shared" si="0"/>
        <v>1990</v>
      </c>
      <c r="C45" s="195">
        <v>11500</v>
      </c>
      <c r="D45" s="196" t="s">
        <v>121</v>
      </c>
      <c r="E45" s="195">
        <v>5750</v>
      </c>
      <c r="F45" s="126"/>
      <c r="G45" s="197">
        <v>1722.22</v>
      </c>
      <c r="H45" s="195">
        <v>28900</v>
      </c>
      <c r="I45" s="195"/>
      <c r="J45" s="129"/>
      <c r="K45" s="129"/>
      <c r="L45" s="129"/>
      <c r="M45" s="129"/>
    </row>
    <row r="46" spans="2:13" ht="15" x14ac:dyDescent="0.25">
      <c r="B46" s="130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</row>
    <row r="47" spans="2:13" ht="15" x14ac:dyDescent="0.25">
      <c r="B47" s="130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</row>
    <row r="48" spans="2:13" ht="15" x14ac:dyDescent="0.25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2:13" ht="15" x14ac:dyDescent="0.25"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2:13" ht="15" x14ac:dyDescent="0.25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2:13" ht="15" x14ac:dyDescent="0.25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</row>
    <row r="52" spans="2:13" ht="15" x14ac:dyDescent="0.25">
      <c r="B52" s="128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</row>
    <row r="53" spans="2:13" ht="15" x14ac:dyDescent="0.25"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</row>
    <row r="54" spans="2:13" ht="15" x14ac:dyDescent="0.25">
      <c r="B54" s="128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</row>
    <row r="55" spans="2:13" ht="15" x14ac:dyDescent="0.25">
      <c r="B55" s="128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</row>
    <row r="56" spans="2:13" ht="15" x14ac:dyDescent="0.25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</row>
    <row r="57" spans="2:13" ht="15" x14ac:dyDescent="0.25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2:13" ht="14.25" x14ac:dyDescent="0.2"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</row>
    <row r="59" spans="2:13" ht="14.25" x14ac:dyDescent="0.2"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</row>
    <row r="60" spans="2:13" ht="14.25" x14ac:dyDescent="0.2"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</row>
    <row r="61" spans="2:13" ht="14.25" x14ac:dyDescent="0.2"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</row>
    <row r="62" spans="2:13" ht="14.25" x14ac:dyDescent="0.2"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  <row r="63" spans="2:13" ht="14.25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</row>
    <row r="64" spans="2:13" ht="14.25" x14ac:dyDescent="0.2"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</row>
    <row r="65" spans="2:13" ht="14.25" x14ac:dyDescent="0.2"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</row>
    <row r="66" spans="2:13" ht="14.25" x14ac:dyDescent="0.2"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</row>
    <row r="67" spans="2:13" ht="14.25" x14ac:dyDescent="0.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</row>
    <row r="68" spans="2:13" ht="14.25" x14ac:dyDescent="0.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</row>
    <row r="69" spans="2:13" ht="14.25" x14ac:dyDescent="0.2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</row>
    <row r="70" spans="2:13" ht="14.25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</row>
    <row r="71" spans="2:13" ht="14.25" x14ac:dyDescent="0.2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</row>
    <row r="72" spans="2:13" ht="14.25" x14ac:dyDescent="0.2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</row>
    <row r="73" spans="2:13" ht="14.25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</row>
    <row r="74" spans="2:13" ht="14.25" x14ac:dyDescent="0.2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</row>
    <row r="75" spans="2:13" ht="14.25" x14ac:dyDescent="0.2"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</row>
    <row r="76" spans="2:13" ht="14.25" x14ac:dyDescent="0.2"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</row>
    <row r="77" spans="2:13" ht="14.25" x14ac:dyDescent="0.2"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</row>
    <row r="78" spans="2:13" ht="14.25" x14ac:dyDescent="0.2"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</row>
    <row r="79" spans="2:13" ht="14.25" x14ac:dyDescent="0.2"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</row>
    <row r="80" spans="2:13" ht="14.25" x14ac:dyDescent="0.2"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</row>
    <row r="81" spans="2:13" ht="14.25" x14ac:dyDescent="0.2"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</row>
    <row r="82" spans="2:13" ht="14.25" x14ac:dyDescent="0.2"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</row>
    <row r="83" spans="2:13" ht="14.25" x14ac:dyDescent="0.2"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</row>
  </sheetData>
  <hyperlinks>
    <hyperlink ref="B1" r:id="rId1" xr:uid="{32CD102B-F121-4CF5-987B-75B8474DF088}"/>
  </hyperlinks>
  <pageMargins left="0.45" right="0.45" top="0.75" bottom="0.75" header="0.3" footer="0.3"/>
  <pageSetup scale="7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A22D-52E6-4B80-8394-37F5B5F1B7DD}">
  <dimension ref="A1:F448"/>
  <sheetViews>
    <sheetView zoomScaleNormal="100" workbookViewId="0">
      <pane xSplit="1" ySplit="11" topLeftCell="B431" activePane="bottomRight" state="frozen"/>
      <selection pane="topRight" activeCell="B1" sqref="B1"/>
      <selection pane="bottomLeft" activeCell="A7" sqref="A7"/>
      <selection pane="bottomRight" activeCell="A448" sqref="A448"/>
    </sheetView>
  </sheetViews>
  <sheetFormatPr defaultColWidth="9.140625" defaultRowHeight="12.75" x14ac:dyDescent="0.2"/>
  <cols>
    <col min="1" max="1" width="17.7109375" style="122" customWidth="1"/>
    <col min="2" max="2" width="13.5703125" style="122" customWidth="1"/>
    <col min="3" max="3" width="14" style="122" customWidth="1"/>
    <col min="4" max="4" width="20.42578125" style="122" customWidth="1"/>
    <col min="5" max="5" width="12.28515625" style="122" customWidth="1"/>
    <col min="6" max="16384" width="9.140625" style="122"/>
  </cols>
  <sheetData>
    <row r="1" spans="1:5" ht="15" x14ac:dyDescent="0.25">
      <c r="A1" s="204"/>
      <c r="B1" s="129"/>
      <c r="C1" s="129"/>
      <c r="D1" s="129"/>
      <c r="E1" s="129"/>
    </row>
    <row r="2" spans="1:5" ht="15" x14ac:dyDescent="0.25">
      <c r="A2" s="205" t="s">
        <v>31</v>
      </c>
      <c r="B2" s="145"/>
      <c r="C2" s="145"/>
      <c r="D2" s="129"/>
      <c r="E2" s="129"/>
    </row>
    <row r="3" spans="1:5" ht="15" x14ac:dyDescent="0.25">
      <c r="A3" s="130"/>
      <c r="B3" s="145"/>
      <c r="C3" s="145"/>
      <c r="D3" s="129"/>
      <c r="E3" s="129"/>
    </row>
    <row r="4" spans="1:5" ht="15" x14ac:dyDescent="0.25">
      <c r="A4" s="130" t="s">
        <v>26</v>
      </c>
      <c r="B4" s="130" t="s">
        <v>27</v>
      </c>
      <c r="D4" s="129"/>
      <c r="E4" s="129"/>
    </row>
    <row r="5" spans="1:5" ht="15" x14ac:dyDescent="0.25">
      <c r="A5" s="206" t="s">
        <v>202</v>
      </c>
      <c r="B5" s="206" t="s">
        <v>29</v>
      </c>
      <c r="C5" s="206" t="s">
        <v>203</v>
      </c>
      <c r="D5" s="207"/>
      <c r="E5" s="129"/>
    </row>
    <row r="6" spans="1:5" ht="15" x14ac:dyDescent="0.25">
      <c r="A6" s="208" t="s">
        <v>202</v>
      </c>
      <c r="B6" s="208" t="s">
        <v>42</v>
      </c>
      <c r="C6" s="208" t="s">
        <v>204</v>
      </c>
      <c r="D6" s="209"/>
      <c r="E6" s="180" t="s">
        <v>253</v>
      </c>
    </row>
    <row r="7" spans="1:5" ht="15" x14ac:dyDescent="0.25">
      <c r="A7" s="130"/>
      <c r="B7" s="130" t="s">
        <v>205</v>
      </c>
      <c r="D7" s="129"/>
      <c r="E7" s="129"/>
    </row>
    <row r="8" spans="1:5" ht="15" x14ac:dyDescent="0.25">
      <c r="A8" s="130"/>
      <c r="B8" s="210"/>
      <c r="D8" s="129"/>
      <c r="E8" s="129"/>
    </row>
    <row r="9" spans="1:5" ht="15" x14ac:dyDescent="0.25">
      <c r="A9" s="130"/>
      <c r="B9" s="210"/>
      <c r="C9" s="210" t="s">
        <v>28</v>
      </c>
      <c r="D9" s="129"/>
      <c r="E9" s="129"/>
    </row>
    <row r="10" spans="1:5" ht="15" x14ac:dyDescent="0.25">
      <c r="A10" s="130" t="s">
        <v>3</v>
      </c>
      <c r="B10" s="210" t="s">
        <v>32</v>
      </c>
      <c r="C10" s="210" t="s">
        <v>30</v>
      </c>
      <c r="D10" s="129"/>
      <c r="E10" s="129"/>
    </row>
    <row r="11" spans="1:5" ht="15" x14ac:dyDescent="0.25">
      <c r="A11" s="130"/>
      <c r="B11" s="210"/>
      <c r="C11" s="210"/>
      <c r="D11" s="129"/>
      <c r="E11" s="129"/>
    </row>
    <row r="12" spans="1:5" ht="14.25" x14ac:dyDescent="0.2">
      <c r="A12" s="211"/>
      <c r="B12" s="212"/>
      <c r="C12" s="212"/>
      <c r="D12" s="129"/>
      <c r="E12" s="129"/>
    </row>
    <row r="13" spans="1:5" ht="14.25" x14ac:dyDescent="0.2">
      <c r="A13" s="213">
        <v>32874</v>
      </c>
      <c r="B13" s="214">
        <v>9.5000000000000001E-2</v>
      </c>
      <c r="C13" s="215"/>
      <c r="D13" s="129"/>
      <c r="E13" s="129"/>
    </row>
    <row r="14" spans="1:5" ht="14.25" x14ac:dyDescent="0.2">
      <c r="A14" s="213">
        <f t="shared" ref="A14:A77" si="0">DATE(YEAR(A13), MONTH(A13)+1, DAY(A13))</f>
        <v>32905</v>
      </c>
      <c r="B14" s="214">
        <v>0.105</v>
      </c>
      <c r="C14" s="215"/>
      <c r="D14" s="129"/>
      <c r="E14" s="129"/>
    </row>
    <row r="15" spans="1:5" ht="14.25" x14ac:dyDescent="0.2">
      <c r="A15" s="213">
        <f t="shared" si="0"/>
        <v>32933</v>
      </c>
      <c r="B15" s="214">
        <v>0.105</v>
      </c>
      <c r="C15" s="215"/>
      <c r="D15" s="129"/>
      <c r="E15" s="129"/>
    </row>
    <row r="16" spans="1:5" ht="14.25" x14ac:dyDescent="0.2">
      <c r="A16" s="213">
        <f t="shared" si="0"/>
        <v>32964</v>
      </c>
      <c r="B16" s="214">
        <v>0.11</v>
      </c>
      <c r="C16" s="215"/>
      <c r="D16" s="129"/>
      <c r="E16" s="129"/>
    </row>
    <row r="17" spans="1:6" ht="14.25" x14ac:dyDescent="0.2">
      <c r="A17" s="213">
        <f t="shared" si="0"/>
        <v>32994</v>
      </c>
      <c r="B17" s="214">
        <v>0.11</v>
      </c>
      <c r="C17" s="215"/>
      <c r="D17" s="129"/>
      <c r="E17" s="129"/>
    </row>
    <row r="18" spans="1:6" ht="14.25" x14ac:dyDescent="0.2">
      <c r="A18" s="213">
        <f t="shared" si="0"/>
        <v>33025</v>
      </c>
      <c r="B18" s="214">
        <v>0.11</v>
      </c>
      <c r="C18" s="215"/>
      <c r="D18" s="129"/>
      <c r="E18" s="129"/>
    </row>
    <row r="19" spans="1:6" ht="14.25" x14ac:dyDescent="0.2">
      <c r="A19" s="213">
        <f t="shared" si="0"/>
        <v>33055</v>
      </c>
      <c r="B19" s="214">
        <v>0.11</v>
      </c>
      <c r="C19" s="215"/>
      <c r="D19" s="129"/>
      <c r="E19" s="129"/>
    </row>
    <row r="20" spans="1:6" ht="14.25" x14ac:dyDescent="0.2">
      <c r="A20" s="213">
        <f t="shared" si="0"/>
        <v>33086</v>
      </c>
      <c r="B20" s="214">
        <v>0.105</v>
      </c>
      <c r="C20" s="215"/>
      <c r="D20" s="129"/>
      <c r="E20" s="129"/>
      <c r="F20" s="216"/>
    </row>
    <row r="21" spans="1:6" ht="14.25" x14ac:dyDescent="0.2">
      <c r="A21" s="213">
        <f t="shared" si="0"/>
        <v>33117</v>
      </c>
      <c r="B21" s="214">
        <v>0.1</v>
      </c>
      <c r="C21" s="215"/>
      <c r="D21" s="129"/>
      <c r="E21" s="129"/>
    </row>
    <row r="22" spans="1:6" ht="14.25" x14ac:dyDescent="0.2">
      <c r="A22" s="213">
        <f t="shared" si="0"/>
        <v>33147</v>
      </c>
      <c r="B22" s="214">
        <v>0.1</v>
      </c>
      <c r="C22" s="215"/>
      <c r="D22" s="129"/>
      <c r="E22" s="129"/>
    </row>
    <row r="23" spans="1:6" ht="14.25" x14ac:dyDescent="0.2">
      <c r="A23" s="213">
        <f t="shared" si="0"/>
        <v>33178</v>
      </c>
      <c r="B23" s="214">
        <v>9.5000000000000001E-2</v>
      </c>
      <c r="C23" s="215"/>
      <c r="D23" s="129"/>
      <c r="E23" s="129"/>
    </row>
    <row r="24" spans="1:6" ht="15" x14ac:dyDescent="0.25">
      <c r="A24" s="217">
        <f t="shared" si="0"/>
        <v>33208</v>
      </c>
      <c r="B24" s="218">
        <v>9.5000000000000001E-2</v>
      </c>
      <c r="C24" s="218">
        <f>AVERAGE(B13:B24)</f>
        <v>0.10333333333333333</v>
      </c>
      <c r="D24" s="129"/>
      <c r="E24" s="129"/>
      <c r="F24" s="216"/>
    </row>
    <row r="25" spans="1:6" ht="14.25" x14ac:dyDescent="0.2">
      <c r="A25" s="213">
        <f t="shared" si="0"/>
        <v>33239</v>
      </c>
      <c r="B25" s="214">
        <v>0.09</v>
      </c>
      <c r="C25" s="214">
        <f t="shared" ref="C25:C88" si="1">AVERAGE(B14:B25)</f>
        <v>0.10291666666666667</v>
      </c>
      <c r="D25" s="129"/>
      <c r="E25" s="129"/>
      <c r="F25" s="216"/>
    </row>
    <row r="26" spans="1:6" ht="14.25" x14ac:dyDescent="0.2">
      <c r="A26" s="213">
        <f t="shared" si="0"/>
        <v>33270</v>
      </c>
      <c r="B26" s="214">
        <v>8.5000000000000006E-2</v>
      </c>
      <c r="C26" s="214">
        <f t="shared" si="1"/>
        <v>0.10125000000000001</v>
      </c>
      <c r="D26" s="129"/>
      <c r="E26" s="129"/>
      <c r="F26" s="216"/>
    </row>
    <row r="27" spans="1:6" ht="14.25" x14ac:dyDescent="0.2">
      <c r="A27" s="213">
        <f t="shared" si="0"/>
        <v>33298</v>
      </c>
      <c r="B27" s="214">
        <v>8.5000000000000006E-2</v>
      </c>
      <c r="C27" s="214">
        <f t="shared" si="1"/>
        <v>9.9583333333333315E-2</v>
      </c>
      <c r="D27" s="129"/>
      <c r="E27" s="129"/>
      <c r="F27" s="216"/>
    </row>
    <row r="28" spans="1:6" ht="14.25" x14ac:dyDescent="0.2">
      <c r="A28" s="213">
        <f t="shared" si="0"/>
        <v>33329</v>
      </c>
      <c r="B28" s="214">
        <v>0.08</v>
      </c>
      <c r="C28" s="214">
        <f t="shared" si="1"/>
        <v>9.7083333333333341E-2</v>
      </c>
      <c r="D28" s="129"/>
      <c r="E28" s="129"/>
      <c r="F28" s="216"/>
    </row>
    <row r="29" spans="1:6" ht="14.25" x14ac:dyDescent="0.2">
      <c r="A29" s="213">
        <f t="shared" si="0"/>
        <v>33359</v>
      </c>
      <c r="B29" s="214">
        <v>0.08</v>
      </c>
      <c r="C29" s="214">
        <f t="shared" si="1"/>
        <v>9.4583333333333339E-2</v>
      </c>
      <c r="D29" s="129"/>
      <c r="E29" s="129"/>
      <c r="F29" s="216"/>
    </row>
    <row r="30" spans="1:6" ht="14.25" x14ac:dyDescent="0.2">
      <c r="A30" s="213">
        <f t="shared" si="0"/>
        <v>33390</v>
      </c>
      <c r="B30" s="214">
        <v>0.08</v>
      </c>
      <c r="C30" s="214">
        <f t="shared" si="1"/>
        <v>9.2083333333333336E-2</v>
      </c>
      <c r="D30" s="129"/>
      <c r="E30" s="129"/>
      <c r="F30" s="216"/>
    </row>
    <row r="31" spans="1:6" ht="14.25" x14ac:dyDescent="0.2">
      <c r="A31" s="213">
        <f t="shared" si="0"/>
        <v>33420</v>
      </c>
      <c r="B31" s="214">
        <v>8.2500000000000004E-2</v>
      </c>
      <c r="C31" s="214">
        <f t="shared" si="1"/>
        <v>8.9791666666666645E-2</v>
      </c>
      <c r="D31" s="129"/>
      <c r="E31" s="129"/>
      <c r="F31" s="216"/>
    </row>
    <row r="32" spans="1:6" ht="14.25" x14ac:dyDescent="0.2">
      <c r="A32" s="213">
        <f t="shared" si="0"/>
        <v>33451</v>
      </c>
      <c r="B32" s="214">
        <v>8.2500000000000004E-2</v>
      </c>
      <c r="C32" s="214">
        <f t="shared" si="1"/>
        <v>8.7916666666666643E-2</v>
      </c>
      <c r="D32" s="129"/>
      <c r="E32" s="129"/>
      <c r="F32" s="216"/>
    </row>
    <row r="33" spans="1:6" ht="14.25" x14ac:dyDescent="0.2">
      <c r="A33" s="213">
        <f t="shared" si="0"/>
        <v>33482</v>
      </c>
      <c r="B33" s="214">
        <v>8.2500000000000004E-2</v>
      </c>
      <c r="C33" s="214">
        <f t="shared" si="1"/>
        <v>8.6458333333333318E-2</v>
      </c>
      <c r="D33" s="129"/>
      <c r="E33" s="129"/>
      <c r="F33" s="216"/>
    </row>
    <row r="34" spans="1:6" ht="14.25" x14ac:dyDescent="0.2">
      <c r="A34" s="213">
        <f t="shared" si="0"/>
        <v>33512</v>
      </c>
      <c r="B34" s="214">
        <v>0.08</v>
      </c>
      <c r="C34" s="214">
        <f t="shared" si="1"/>
        <v>8.4791666666666668E-2</v>
      </c>
      <c r="D34" s="129"/>
      <c r="E34" s="129"/>
      <c r="F34" s="216"/>
    </row>
    <row r="35" spans="1:6" ht="14.25" x14ac:dyDescent="0.2">
      <c r="A35" s="213">
        <f t="shared" si="0"/>
        <v>33543</v>
      </c>
      <c r="B35" s="214">
        <v>7.2499999999999995E-2</v>
      </c>
      <c r="C35" s="214">
        <f t="shared" si="1"/>
        <v>8.2916666666666666E-2</v>
      </c>
      <c r="D35" s="129"/>
      <c r="E35" s="129"/>
      <c r="F35" s="216"/>
    </row>
    <row r="36" spans="1:6" ht="15" x14ac:dyDescent="0.25">
      <c r="A36" s="217">
        <f t="shared" si="0"/>
        <v>33573</v>
      </c>
      <c r="B36" s="218">
        <v>7.2499999999999995E-2</v>
      </c>
      <c r="C36" s="218">
        <f t="shared" si="1"/>
        <v>8.1041666666666665E-2</v>
      </c>
      <c r="D36" s="129"/>
      <c r="E36" s="129"/>
      <c r="F36" s="216"/>
    </row>
    <row r="37" spans="1:6" ht="14.25" x14ac:dyDescent="0.2">
      <c r="A37" s="213">
        <f t="shared" si="0"/>
        <v>33604</v>
      </c>
      <c r="B37" s="214">
        <v>7.0000000000000007E-2</v>
      </c>
      <c r="C37" s="214">
        <f t="shared" si="1"/>
        <v>7.9375000000000015E-2</v>
      </c>
      <c r="D37" s="129"/>
      <c r="E37" s="129"/>
      <c r="F37" s="216"/>
    </row>
    <row r="38" spans="1:6" ht="14.25" x14ac:dyDescent="0.2">
      <c r="A38" s="213">
        <f t="shared" si="0"/>
        <v>33635</v>
      </c>
      <c r="B38" s="214">
        <v>7.0000000000000007E-2</v>
      </c>
      <c r="C38" s="214">
        <f t="shared" si="1"/>
        <v>7.8125E-2</v>
      </c>
      <c r="D38" s="129"/>
      <c r="E38" s="129"/>
      <c r="F38" s="216"/>
    </row>
    <row r="39" spans="1:6" ht="14.25" x14ac:dyDescent="0.2">
      <c r="A39" s="213">
        <f t="shared" si="0"/>
        <v>33664</v>
      </c>
      <c r="B39" s="214">
        <v>7.7499999999999999E-2</v>
      </c>
      <c r="C39" s="214">
        <f t="shared" si="1"/>
        <v>7.7499999999999999E-2</v>
      </c>
      <c r="D39" s="129"/>
      <c r="E39" s="129"/>
      <c r="F39" s="216"/>
    </row>
    <row r="40" spans="1:6" ht="14.25" x14ac:dyDescent="0.2">
      <c r="A40" s="213">
        <f t="shared" si="0"/>
        <v>33695</v>
      </c>
      <c r="B40" s="214">
        <v>7.4999999999999997E-2</v>
      </c>
      <c r="C40" s="214">
        <f t="shared" si="1"/>
        <v>7.7083333333333351E-2</v>
      </c>
      <c r="D40" s="129"/>
      <c r="E40" s="129"/>
      <c r="F40" s="216"/>
    </row>
    <row r="41" spans="1:6" ht="14.25" x14ac:dyDescent="0.2">
      <c r="A41" s="213">
        <f t="shared" si="0"/>
        <v>33725</v>
      </c>
      <c r="B41" s="214">
        <v>7.2499999999999995E-2</v>
      </c>
      <c r="C41" s="214">
        <f t="shared" si="1"/>
        <v>7.6458333333333336E-2</v>
      </c>
      <c r="D41" s="129"/>
      <c r="E41" s="129"/>
      <c r="F41" s="216"/>
    </row>
    <row r="42" spans="1:6" ht="14.25" x14ac:dyDescent="0.2">
      <c r="A42" s="213">
        <f t="shared" si="0"/>
        <v>33756</v>
      </c>
      <c r="B42" s="214">
        <v>6.88E-2</v>
      </c>
      <c r="C42" s="214">
        <f t="shared" si="1"/>
        <v>7.5524999999999995E-2</v>
      </c>
      <c r="D42" s="129"/>
      <c r="E42" s="129"/>
      <c r="F42" s="216"/>
    </row>
    <row r="43" spans="1:6" ht="14.25" x14ac:dyDescent="0.2">
      <c r="A43" s="213">
        <f t="shared" si="0"/>
        <v>33786</v>
      </c>
      <c r="B43" s="214">
        <v>5.8799999999999998E-2</v>
      </c>
      <c r="C43" s="214">
        <f t="shared" si="1"/>
        <v>7.354999999999999E-2</v>
      </c>
      <c r="D43" s="129"/>
      <c r="E43" s="129"/>
      <c r="F43" s="216"/>
    </row>
    <row r="44" spans="1:6" ht="14.25" x14ac:dyDescent="0.2">
      <c r="A44" s="213">
        <f t="shared" si="0"/>
        <v>33817</v>
      </c>
      <c r="B44" s="214">
        <v>5.7500000000000002E-2</v>
      </c>
      <c r="C44" s="214">
        <f t="shared" si="1"/>
        <v>7.1466666666666664E-2</v>
      </c>
      <c r="D44" s="129"/>
      <c r="E44" s="129"/>
      <c r="F44" s="216"/>
    </row>
    <row r="45" spans="1:6" ht="14.25" x14ac:dyDescent="0.2">
      <c r="A45" s="213">
        <f t="shared" si="0"/>
        <v>33848</v>
      </c>
      <c r="B45" s="214">
        <v>5.5E-2</v>
      </c>
      <c r="C45" s="214">
        <f t="shared" si="1"/>
        <v>6.9175E-2</v>
      </c>
      <c r="D45" s="129"/>
      <c r="E45" s="129"/>
      <c r="F45" s="216"/>
    </row>
    <row r="46" spans="1:6" ht="14.25" x14ac:dyDescent="0.2">
      <c r="A46" s="213">
        <f t="shared" si="0"/>
        <v>33878</v>
      </c>
      <c r="B46" s="214">
        <v>6.25E-2</v>
      </c>
      <c r="C46" s="214">
        <f t="shared" si="1"/>
        <v>6.7716666666666661E-2</v>
      </c>
      <c r="D46" s="129"/>
      <c r="E46" s="129"/>
      <c r="F46" s="216"/>
    </row>
    <row r="47" spans="1:6" ht="14.25" x14ac:dyDescent="0.2">
      <c r="A47" s="213">
        <f t="shared" si="0"/>
        <v>33909</v>
      </c>
      <c r="B47" s="214">
        <v>6.25E-2</v>
      </c>
      <c r="C47" s="214">
        <f t="shared" si="1"/>
        <v>6.6883333333333336E-2</v>
      </c>
      <c r="D47" s="129"/>
      <c r="E47" s="129"/>
      <c r="F47" s="216"/>
    </row>
    <row r="48" spans="1:6" ht="15" x14ac:dyDescent="0.25">
      <c r="A48" s="217">
        <f t="shared" si="0"/>
        <v>33939</v>
      </c>
      <c r="B48" s="218">
        <v>0.06</v>
      </c>
      <c r="C48" s="218">
        <f t="shared" si="1"/>
        <v>6.5841666666666687E-2</v>
      </c>
      <c r="D48" s="129"/>
      <c r="E48" s="129"/>
      <c r="F48" s="216"/>
    </row>
    <row r="49" spans="1:6" ht="14.25" x14ac:dyDescent="0.2">
      <c r="A49" s="213">
        <f t="shared" si="0"/>
        <v>33970</v>
      </c>
      <c r="B49" s="214">
        <v>0.06</v>
      </c>
      <c r="C49" s="214">
        <f t="shared" si="1"/>
        <v>6.5008333333333335E-2</v>
      </c>
      <c r="D49" s="129"/>
      <c r="E49" s="129"/>
      <c r="F49" s="216"/>
    </row>
    <row r="50" spans="1:6" ht="14.25" x14ac:dyDescent="0.2">
      <c r="A50" s="213">
        <f t="shared" si="0"/>
        <v>34001</v>
      </c>
      <c r="B50" s="214">
        <v>0.06</v>
      </c>
      <c r="C50" s="214">
        <f t="shared" si="1"/>
        <v>6.4174999999999996E-2</v>
      </c>
      <c r="D50" s="129"/>
      <c r="E50" s="129"/>
      <c r="F50" s="216"/>
    </row>
    <row r="51" spans="1:6" ht="14.25" x14ac:dyDescent="0.2">
      <c r="A51" s="213">
        <f t="shared" si="0"/>
        <v>34029</v>
      </c>
      <c r="B51" s="214">
        <v>5.7500000000000002E-2</v>
      </c>
      <c r="C51" s="214">
        <f t="shared" si="1"/>
        <v>6.2508333333333346E-2</v>
      </c>
      <c r="D51" s="129"/>
      <c r="E51" s="129"/>
      <c r="F51" s="216"/>
    </row>
    <row r="52" spans="1:6" ht="14.25" x14ac:dyDescent="0.2">
      <c r="A52" s="213">
        <f t="shared" si="0"/>
        <v>34060</v>
      </c>
      <c r="B52" s="214">
        <v>5.7500000000000002E-2</v>
      </c>
      <c r="C52" s="214">
        <f t="shared" si="1"/>
        <v>6.1049999999999993E-2</v>
      </c>
      <c r="D52" s="129"/>
      <c r="E52" s="129"/>
      <c r="F52" s="216"/>
    </row>
    <row r="53" spans="1:6" ht="14.25" x14ac:dyDescent="0.2">
      <c r="A53" s="213">
        <f t="shared" si="0"/>
        <v>34090</v>
      </c>
      <c r="B53" s="214">
        <v>5.7500000000000002E-2</v>
      </c>
      <c r="C53" s="214">
        <f t="shared" si="1"/>
        <v>5.9799999999999992E-2</v>
      </c>
      <c r="D53" s="129"/>
      <c r="E53" s="129"/>
      <c r="F53" s="216"/>
    </row>
    <row r="54" spans="1:6" ht="14.25" x14ac:dyDescent="0.2">
      <c r="A54" s="213">
        <f t="shared" si="0"/>
        <v>34121</v>
      </c>
      <c r="B54" s="214">
        <v>5.5E-2</v>
      </c>
      <c r="C54" s="214">
        <f t="shared" si="1"/>
        <v>5.8650000000000008E-2</v>
      </c>
      <c r="D54" s="129"/>
      <c r="E54" s="129"/>
      <c r="F54" s="216"/>
    </row>
    <row r="55" spans="1:6" ht="14.25" x14ac:dyDescent="0.2">
      <c r="A55" s="213">
        <f t="shared" si="0"/>
        <v>34151</v>
      </c>
      <c r="B55" s="214">
        <v>0.05</v>
      </c>
      <c r="C55" s="214">
        <f t="shared" si="1"/>
        <v>5.7916666666666672E-2</v>
      </c>
      <c r="D55" s="129"/>
      <c r="E55" s="129"/>
      <c r="F55" s="216"/>
    </row>
    <row r="56" spans="1:6" ht="14.25" x14ac:dyDescent="0.2">
      <c r="A56" s="213">
        <f t="shared" si="0"/>
        <v>34182</v>
      </c>
      <c r="B56" s="214">
        <v>0.05</v>
      </c>
      <c r="C56" s="214">
        <f t="shared" si="1"/>
        <v>5.7291666666666678E-2</v>
      </c>
      <c r="D56" s="129"/>
      <c r="E56" s="129"/>
      <c r="F56" s="216"/>
    </row>
    <row r="57" spans="1:6" ht="14.25" x14ac:dyDescent="0.2">
      <c r="A57" s="213">
        <f t="shared" si="0"/>
        <v>34213</v>
      </c>
      <c r="B57" s="214">
        <v>0.05</v>
      </c>
      <c r="C57" s="214">
        <f t="shared" si="1"/>
        <v>5.6875000000000009E-2</v>
      </c>
      <c r="D57" s="129"/>
      <c r="E57" s="129"/>
      <c r="F57" s="216"/>
    </row>
    <row r="58" spans="1:6" ht="14.25" x14ac:dyDescent="0.2">
      <c r="A58" s="213">
        <f t="shared" si="0"/>
        <v>34243</v>
      </c>
      <c r="B58" s="214">
        <v>4.7500000000000001E-2</v>
      </c>
      <c r="C58" s="214">
        <f t="shared" si="1"/>
        <v>5.5625000000000008E-2</v>
      </c>
      <c r="D58" s="129"/>
      <c r="E58" s="129"/>
      <c r="F58" s="216"/>
    </row>
    <row r="59" spans="1:6" ht="14.25" x14ac:dyDescent="0.2">
      <c r="A59" s="213">
        <f t="shared" si="0"/>
        <v>34274</v>
      </c>
      <c r="B59" s="214">
        <v>4.6300000000000001E-2</v>
      </c>
      <c r="C59" s="214">
        <f t="shared" si="1"/>
        <v>5.4274999999999997E-2</v>
      </c>
      <c r="D59" s="129"/>
      <c r="E59" s="129"/>
      <c r="F59" s="216"/>
    </row>
    <row r="60" spans="1:6" ht="15" x14ac:dyDescent="0.25">
      <c r="A60" s="217">
        <f t="shared" si="0"/>
        <v>34304</v>
      </c>
      <c r="B60" s="218">
        <v>4.3799999999999999E-2</v>
      </c>
      <c r="C60" s="218">
        <f t="shared" si="1"/>
        <v>5.2924999999999993E-2</v>
      </c>
      <c r="D60" s="129"/>
      <c r="E60" s="129"/>
      <c r="F60" s="216"/>
    </row>
    <row r="61" spans="1:6" ht="14.25" x14ac:dyDescent="0.2">
      <c r="A61" s="213">
        <f t="shared" si="0"/>
        <v>34335</v>
      </c>
      <c r="B61" s="214">
        <v>4.2500000000000003E-2</v>
      </c>
      <c r="C61" s="214">
        <f t="shared" si="1"/>
        <v>5.1466666666666654E-2</v>
      </c>
      <c r="D61" s="129"/>
      <c r="E61" s="129"/>
      <c r="F61" s="216"/>
    </row>
    <row r="62" spans="1:6" ht="14.25" x14ac:dyDescent="0.2">
      <c r="A62" s="213">
        <f t="shared" si="0"/>
        <v>34366</v>
      </c>
      <c r="B62" s="214">
        <v>4.6300000000000001E-2</v>
      </c>
      <c r="C62" s="214">
        <f t="shared" si="1"/>
        <v>5.0325000000000002E-2</v>
      </c>
      <c r="D62" s="129"/>
      <c r="E62" s="129"/>
      <c r="F62" s="216"/>
    </row>
    <row r="63" spans="1:6" ht="14.25" x14ac:dyDescent="0.2">
      <c r="A63" s="213">
        <f t="shared" si="0"/>
        <v>34394</v>
      </c>
      <c r="B63" s="214">
        <v>6.13E-2</v>
      </c>
      <c r="C63" s="214">
        <f t="shared" si="1"/>
        <v>5.0641666666666668E-2</v>
      </c>
      <c r="D63" s="129"/>
      <c r="E63" s="129"/>
      <c r="F63" s="216"/>
    </row>
    <row r="64" spans="1:6" ht="14.25" x14ac:dyDescent="0.2">
      <c r="A64" s="213">
        <f t="shared" si="0"/>
        <v>34425</v>
      </c>
      <c r="B64" s="214">
        <v>6.88E-2</v>
      </c>
      <c r="C64" s="214">
        <f t="shared" si="1"/>
        <v>5.1583333333333335E-2</v>
      </c>
      <c r="D64" s="129"/>
      <c r="E64" s="129"/>
      <c r="F64" s="216"/>
    </row>
    <row r="65" spans="1:6" ht="14.25" x14ac:dyDescent="0.2">
      <c r="A65" s="213">
        <f t="shared" si="0"/>
        <v>34455</v>
      </c>
      <c r="B65" s="214">
        <v>6.6299999999999998E-2</v>
      </c>
      <c r="C65" s="214">
        <f t="shared" si="1"/>
        <v>5.2316666666666671E-2</v>
      </c>
      <c r="D65" s="129"/>
      <c r="E65" s="129"/>
      <c r="F65" s="216"/>
    </row>
    <row r="66" spans="1:6" ht="14.25" x14ac:dyDescent="0.2">
      <c r="A66" s="213">
        <f t="shared" si="0"/>
        <v>34486</v>
      </c>
      <c r="B66" s="214">
        <v>7.8799999999999995E-2</v>
      </c>
      <c r="C66" s="214">
        <f t="shared" si="1"/>
        <v>5.4300000000000008E-2</v>
      </c>
      <c r="D66" s="129"/>
      <c r="E66" s="129"/>
      <c r="F66" s="216"/>
    </row>
    <row r="67" spans="1:6" ht="14.25" x14ac:dyDescent="0.2">
      <c r="A67" s="213">
        <f t="shared" si="0"/>
        <v>34516</v>
      </c>
      <c r="B67" s="214">
        <v>7.8799999999999995E-2</v>
      </c>
      <c r="C67" s="214">
        <f t="shared" si="1"/>
        <v>5.67E-2</v>
      </c>
      <c r="D67" s="129"/>
      <c r="E67" s="129"/>
      <c r="F67" s="216"/>
    </row>
    <row r="68" spans="1:6" ht="14.25" x14ac:dyDescent="0.2">
      <c r="A68" s="213">
        <f t="shared" si="0"/>
        <v>34547</v>
      </c>
      <c r="B68" s="214">
        <v>7.3800000000000004E-2</v>
      </c>
      <c r="C68" s="214">
        <f t="shared" si="1"/>
        <v>5.8683333333333337E-2</v>
      </c>
      <c r="D68" s="129"/>
      <c r="E68" s="129"/>
      <c r="F68" s="216"/>
    </row>
    <row r="69" spans="1:6" ht="14.25" x14ac:dyDescent="0.2">
      <c r="A69" s="213">
        <f t="shared" si="0"/>
        <v>34578</v>
      </c>
      <c r="B69" s="214">
        <v>7.1300000000000002E-2</v>
      </c>
      <c r="C69" s="214">
        <f t="shared" si="1"/>
        <v>6.0458333333333336E-2</v>
      </c>
      <c r="D69" s="129"/>
      <c r="E69" s="129"/>
      <c r="F69" s="216"/>
    </row>
    <row r="70" spans="1:6" ht="14.25" x14ac:dyDescent="0.2">
      <c r="A70" s="213">
        <f t="shared" si="0"/>
        <v>34608</v>
      </c>
      <c r="B70" s="214">
        <v>7.3800000000000004E-2</v>
      </c>
      <c r="C70" s="214">
        <f t="shared" si="1"/>
        <v>6.2649999999999997E-2</v>
      </c>
      <c r="D70" s="129"/>
      <c r="E70" s="129"/>
      <c r="F70" s="216"/>
    </row>
    <row r="71" spans="1:6" ht="14.25" x14ac:dyDescent="0.2">
      <c r="A71" s="213">
        <f t="shared" si="0"/>
        <v>34639</v>
      </c>
      <c r="B71" s="214">
        <v>7.3800000000000004E-2</v>
      </c>
      <c r="C71" s="214">
        <f t="shared" si="1"/>
        <v>6.4941666666666661E-2</v>
      </c>
      <c r="D71" s="129"/>
      <c r="E71" s="129"/>
      <c r="F71" s="216"/>
    </row>
    <row r="72" spans="1:6" ht="15" x14ac:dyDescent="0.25">
      <c r="A72" s="217">
        <f t="shared" si="0"/>
        <v>34669</v>
      </c>
      <c r="B72" s="218">
        <v>7.8799999999999995E-2</v>
      </c>
      <c r="C72" s="218">
        <f t="shared" si="1"/>
        <v>6.7858333333333326E-2</v>
      </c>
      <c r="D72" s="129"/>
      <c r="E72" s="129"/>
      <c r="F72" s="216"/>
    </row>
    <row r="73" spans="1:6" ht="14.25" x14ac:dyDescent="0.2">
      <c r="A73" s="213">
        <f t="shared" si="0"/>
        <v>34700</v>
      </c>
      <c r="B73" s="214">
        <v>8.2500000000000004E-2</v>
      </c>
      <c r="C73" s="214">
        <f t="shared" si="1"/>
        <v>7.1191666666666667E-2</v>
      </c>
      <c r="D73" s="129"/>
      <c r="E73" s="129"/>
      <c r="F73" s="216"/>
    </row>
    <row r="74" spans="1:6" ht="14.25" x14ac:dyDescent="0.2">
      <c r="A74" s="213">
        <f t="shared" si="0"/>
        <v>34731</v>
      </c>
      <c r="B74" s="214">
        <v>7.8799999999999995E-2</v>
      </c>
      <c r="C74" s="214">
        <f t="shared" si="1"/>
        <v>7.3899999999999993E-2</v>
      </c>
      <c r="D74" s="129"/>
      <c r="E74" s="129"/>
      <c r="F74" s="216"/>
    </row>
    <row r="75" spans="1:6" ht="14.25" x14ac:dyDescent="0.2">
      <c r="A75" s="213">
        <f t="shared" si="0"/>
        <v>34759</v>
      </c>
      <c r="B75" s="214">
        <v>7.3800000000000004E-2</v>
      </c>
      <c r="C75" s="214">
        <f t="shared" si="1"/>
        <v>7.4941666666666656E-2</v>
      </c>
      <c r="D75" s="129"/>
      <c r="E75" s="129"/>
      <c r="F75" s="216"/>
    </row>
    <row r="76" spans="1:6" ht="14.25" x14ac:dyDescent="0.2">
      <c r="A76" s="213">
        <f t="shared" si="0"/>
        <v>34790</v>
      </c>
      <c r="B76" s="214">
        <v>7.1300000000000002E-2</v>
      </c>
      <c r="C76" s="214">
        <f t="shared" si="1"/>
        <v>7.5149999999999995E-2</v>
      </c>
      <c r="D76" s="129"/>
      <c r="E76" s="129"/>
      <c r="F76" s="216"/>
    </row>
    <row r="77" spans="1:6" ht="14.25" x14ac:dyDescent="0.2">
      <c r="A77" s="213">
        <f t="shared" si="0"/>
        <v>34820</v>
      </c>
      <c r="B77" s="214">
        <v>6.3799999999999996E-2</v>
      </c>
      <c r="C77" s="214">
        <f t="shared" si="1"/>
        <v>7.4941666666666656E-2</v>
      </c>
      <c r="D77" s="129"/>
      <c r="E77" s="129"/>
      <c r="F77" s="216"/>
    </row>
    <row r="78" spans="1:6" ht="14.25" x14ac:dyDescent="0.2">
      <c r="A78" s="213">
        <f t="shared" ref="A78:A141" si="2">DATE(YEAR(A77), MONTH(A77)+1, DAY(A77))</f>
        <v>34851</v>
      </c>
      <c r="B78" s="214">
        <v>6.13E-2</v>
      </c>
      <c r="C78" s="214">
        <f t="shared" si="1"/>
        <v>7.3483333333333331E-2</v>
      </c>
      <c r="D78" s="129"/>
      <c r="E78" s="129"/>
      <c r="F78" s="216"/>
    </row>
    <row r="79" spans="1:6" ht="14.25" x14ac:dyDescent="0.2">
      <c r="A79" s="213">
        <f t="shared" si="2"/>
        <v>34881</v>
      </c>
      <c r="B79" s="214">
        <v>0.06</v>
      </c>
      <c r="C79" s="214">
        <f t="shared" si="1"/>
        <v>7.191666666666667E-2</v>
      </c>
      <c r="D79" s="129"/>
      <c r="E79" s="129"/>
      <c r="F79" s="216"/>
    </row>
    <row r="80" spans="1:6" ht="14.25" x14ac:dyDescent="0.2">
      <c r="A80" s="213">
        <f t="shared" si="2"/>
        <v>34912</v>
      </c>
      <c r="B80" s="214">
        <v>6.5000000000000002E-2</v>
      </c>
      <c r="C80" s="214">
        <f t="shared" si="1"/>
        <v>7.1183333333333335E-2</v>
      </c>
      <c r="D80" s="129"/>
      <c r="E80" s="129"/>
      <c r="F80" s="216"/>
    </row>
    <row r="81" spans="1:6" ht="14.25" x14ac:dyDescent="0.2">
      <c r="A81" s="213">
        <f t="shared" si="2"/>
        <v>34943</v>
      </c>
      <c r="B81" s="214">
        <v>6.5000000000000002E-2</v>
      </c>
      <c r="C81" s="214">
        <f t="shared" si="1"/>
        <v>7.0658333333333323E-2</v>
      </c>
      <c r="D81" s="129"/>
      <c r="E81" s="129"/>
      <c r="F81" s="216"/>
    </row>
    <row r="82" spans="1:6" ht="14.25" x14ac:dyDescent="0.2">
      <c r="A82" s="213">
        <f t="shared" si="2"/>
        <v>34973</v>
      </c>
      <c r="B82" s="214">
        <v>6.25E-2</v>
      </c>
      <c r="C82" s="214">
        <f t="shared" si="1"/>
        <v>6.9716666666666663E-2</v>
      </c>
      <c r="D82" s="129"/>
      <c r="E82" s="129"/>
      <c r="F82" s="216"/>
    </row>
    <row r="83" spans="1:6" ht="14.25" x14ac:dyDescent="0.2">
      <c r="A83" s="213">
        <f t="shared" si="2"/>
        <v>35004</v>
      </c>
      <c r="B83" s="214">
        <v>0.06</v>
      </c>
      <c r="C83" s="214">
        <f t="shared" si="1"/>
        <v>6.8566666666666665E-2</v>
      </c>
      <c r="D83" s="129"/>
      <c r="E83" s="129"/>
      <c r="F83" s="216"/>
    </row>
    <row r="84" spans="1:6" ht="15" x14ac:dyDescent="0.25">
      <c r="A84" s="217">
        <f t="shared" si="2"/>
        <v>35034</v>
      </c>
      <c r="B84" s="218">
        <v>0.06</v>
      </c>
      <c r="C84" s="218">
        <f t="shared" si="1"/>
        <v>6.7000000000000004E-2</v>
      </c>
      <c r="D84" s="129"/>
      <c r="E84" s="129"/>
      <c r="F84" s="216"/>
    </row>
    <row r="85" spans="1:6" ht="14.25" x14ac:dyDescent="0.2">
      <c r="A85" s="213">
        <f t="shared" si="2"/>
        <v>35065</v>
      </c>
      <c r="B85" s="214">
        <v>5.1299999999999998E-2</v>
      </c>
      <c r="C85" s="214">
        <f t="shared" si="1"/>
        <v>6.4399999999999999E-2</v>
      </c>
      <c r="D85" s="129"/>
      <c r="E85" s="129"/>
      <c r="F85" s="216"/>
    </row>
    <row r="86" spans="1:6" ht="14.25" x14ac:dyDescent="0.2">
      <c r="A86" s="213">
        <f t="shared" si="2"/>
        <v>35096</v>
      </c>
      <c r="B86" s="214">
        <v>5.1299999999999998E-2</v>
      </c>
      <c r="C86" s="214">
        <f t="shared" si="1"/>
        <v>6.2108333333333342E-2</v>
      </c>
      <c r="D86" s="129"/>
      <c r="E86" s="129"/>
      <c r="F86" s="216"/>
    </row>
    <row r="87" spans="1:6" ht="14.25" x14ac:dyDescent="0.2">
      <c r="A87" s="213">
        <f t="shared" si="2"/>
        <v>35125</v>
      </c>
      <c r="B87" s="214">
        <v>5.8799999999999998E-2</v>
      </c>
      <c r="C87" s="214">
        <f t="shared" si="1"/>
        <v>6.0858333333333327E-2</v>
      </c>
      <c r="D87" s="129"/>
      <c r="E87" s="129"/>
      <c r="F87" s="216"/>
    </row>
    <row r="88" spans="1:6" ht="14.25" x14ac:dyDescent="0.2">
      <c r="A88" s="213">
        <f t="shared" si="2"/>
        <v>35156</v>
      </c>
      <c r="B88" s="214">
        <v>5.8799999999999998E-2</v>
      </c>
      <c r="C88" s="214">
        <f t="shared" si="1"/>
        <v>5.9816666666666657E-2</v>
      </c>
      <c r="D88" s="129"/>
      <c r="E88" s="129"/>
      <c r="F88" s="216"/>
    </row>
    <row r="89" spans="1:6" ht="14.25" x14ac:dyDescent="0.2">
      <c r="A89" s="213">
        <f t="shared" si="2"/>
        <v>35186</v>
      </c>
      <c r="B89" s="214">
        <v>5.8799999999999998E-2</v>
      </c>
      <c r="C89" s="214">
        <f t="shared" ref="C89:C152" si="3">AVERAGE(B78:B89)</f>
        <v>5.9399999999999988E-2</v>
      </c>
      <c r="D89" s="129"/>
      <c r="E89" s="129"/>
      <c r="F89" s="216"/>
    </row>
    <row r="90" spans="1:6" ht="14.25" x14ac:dyDescent="0.2">
      <c r="A90" s="213">
        <f t="shared" si="2"/>
        <v>35217</v>
      </c>
      <c r="B90" s="214">
        <v>5.8799999999999998E-2</v>
      </c>
      <c r="C90" s="214">
        <f t="shared" si="3"/>
        <v>5.9191666666666663E-2</v>
      </c>
      <c r="D90" s="129"/>
      <c r="E90" s="129"/>
      <c r="F90" s="216"/>
    </row>
    <row r="91" spans="1:6" ht="14.25" x14ac:dyDescent="0.2">
      <c r="A91" s="213">
        <f t="shared" si="2"/>
        <v>35247</v>
      </c>
      <c r="B91" s="214">
        <v>5.8799999999999998E-2</v>
      </c>
      <c r="C91" s="214">
        <f t="shared" si="3"/>
        <v>5.909166666666666E-2</v>
      </c>
      <c r="D91" s="129"/>
      <c r="E91" s="129"/>
      <c r="F91" s="216"/>
    </row>
    <row r="92" spans="1:6" ht="14.25" x14ac:dyDescent="0.2">
      <c r="A92" s="213">
        <f t="shared" si="2"/>
        <v>35278</v>
      </c>
      <c r="B92" s="214">
        <v>5.5E-2</v>
      </c>
      <c r="C92" s="214">
        <f t="shared" si="3"/>
        <v>5.8258333333333336E-2</v>
      </c>
      <c r="D92" s="129"/>
      <c r="E92" s="129"/>
      <c r="F92" s="216"/>
    </row>
    <row r="93" spans="1:6" ht="14.25" x14ac:dyDescent="0.2">
      <c r="A93" s="213">
        <f t="shared" si="2"/>
        <v>35309</v>
      </c>
      <c r="B93" s="214">
        <v>5.5E-2</v>
      </c>
      <c r="C93" s="214">
        <f t="shared" si="3"/>
        <v>5.7425000000000011E-2</v>
      </c>
      <c r="D93" s="129"/>
      <c r="E93" s="129"/>
      <c r="F93" s="216"/>
    </row>
    <row r="94" spans="1:6" ht="14.25" x14ac:dyDescent="0.2">
      <c r="A94" s="213">
        <f t="shared" si="2"/>
        <v>35339</v>
      </c>
      <c r="B94" s="214">
        <v>4.7500000000000001E-2</v>
      </c>
      <c r="C94" s="214">
        <f t="shared" si="3"/>
        <v>5.617500000000001E-2</v>
      </c>
      <c r="D94" s="129"/>
      <c r="E94" s="129"/>
      <c r="F94" s="216"/>
    </row>
    <row r="95" spans="1:6" ht="14.25" x14ac:dyDescent="0.2">
      <c r="A95" s="213">
        <f t="shared" si="2"/>
        <v>35370</v>
      </c>
      <c r="B95" s="214">
        <v>4.2500000000000003E-2</v>
      </c>
      <c r="C95" s="214">
        <f t="shared" si="3"/>
        <v>5.471666666666667E-2</v>
      </c>
      <c r="D95" s="129"/>
      <c r="E95" s="129"/>
      <c r="F95" s="216"/>
    </row>
    <row r="96" spans="1:6" ht="15" x14ac:dyDescent="0.25">
      <c r="A96" s="217">
        <f t="shared" si="2"/>
        <v>35400</v>
      </c>
      <c r="B96" s="218">
        <v>4.2500000000000003E-2</v>
      </c>
      <c r="C96" s="218">
        <f t="shared" si="3"/>
        <v>5.3258333333333331E-2</v>
      </c>
      <c r="D96" s="129"/>
      <c r="E96" s="129"/>
      <c r="F96" s="216"/>
    </row>
    <row r="97" spans="1:6" ht="14.25" x14ac:dyDescent="0.2">
      <c r="A97" s="213">
        <f t="shared" si="2"/>
        <v>35431</v>
      </c>
      <c r="B97" s="214">
        <v>4.7500000000000001E-2</v>
      </c>
      <c r="C97" s="214">
        <f t="shared" si="3"/>
        <v>5.2941666666666665E-2</v>
      </c>
      <c r="D97" s="129"/>
      <c r="E97" s="129"/>
      <c r="F97" s="216"/>
    </row>
    <row r="98" spans="1:6" ht="14.25" x14ac:dyDescent="0.2">
      <c r="A98" s="213">
        <f t="shared" si="2"/>
        <v>35462</v>
      </c>
      <c r="B98" s="214">
        <v>4.7500000000000001E-2</v>
      </c>
      <c r="C98" s="214">
        <f t="shared" si="3"/>
        <v>5.2624999999999998E-2</v>
      </c>
      <c r="D98" s="129"/>
      <c r="E98" s="129"/>
      <c r="F98" s="216"/>
    </row>
    <row r="99" spans="1:6" ht="14.25" x14ac:dyDescent="0.2">
      <c r="A99" s="213">
        <f t="shared" si="2"/>
        <v>35490</v>
      </c>
      <c r="B99" s="214">
        <v>4.7500000000000001E-2</v>
      </c>
      <c r="C99" s="214">
        <f t="shared" si="3"/>
        <v>5.1683333333333331E-2</v>
      </c>
      <c r="D99" s="129"/>
      <c r="E99" s="129"/>
      <c r="F99" s="216"/>
    </row>
    <row r="100" spans="1:6" ht="14.25" x14ac:dyDescent="0.2">
      <c r="A100" s="213">
        <f t="shared" si="2"/>
        <v>35521</v>
      </c>
      <c r="B100" s="214">
        <v>0.05</v>
      </c>
      <c r="C100" s="214">
        <f t="shared" si="3"/>
        <v>5.0949999999999995E-2</v>
      </c>
      <c r="D100" s="129"/>
      <c r="E100" s="129"/>
      <c r="F100" s="216"/>
    </row>
    <row r="101" spans="1:6" ht="14.25" x14ac:dyDescent="0.2">
      <c r="A101" s="213">
        <f t="shared" si="2"/>
        <v>35551</v>
      </c>
      <c r="B101" s="214">
        <v>4.7500000000000001E-2</v>
      </c>
      <c r="C101" s="214">
        <f t="shared" si="3"/>
        <v>5.0008333333333328E-2</v>
      </c>
      <c r="D101" s="129"/>
      <c r="E101" s="129"/>
      <c r="F101" s="216"/>
    </row>
    <row r="102" spans="1:6" ht="14.25" x14ac:dyDescent="0.2">
      <c r="A102" s="213">
        <f t="shared" si="2"/>
        <v>35582</v>
      </c>
      <c r="B102" s="214">
        <v>4.4999999999999998E-2</v>
      </c>
      <c r="C102" s="214">
        <f t="shared" si="3"/>
        <v>4.885833333333333E-2</v>
      </c>
      <c r="D102" s="129"/>
      <c r="E102" s="129"/>
      <c r="F102" s="216"/>
    </row>
    <row r="103" spans="1:6" ht="14.25" x14ac:dyDescent="0.2">
      <c r="A103" s="213">
        <f t="shared" si="2"/>
        <v>35612</v>
      </c>
      <c r="B103" s="214">
        <v>4.4999999999999998E-2</v>
      </c>
      <c r="C103" s="214">
        <f t="shared" si="3"/>
        <v>4.7708333333333332E-2</v>
      </c>
      <c r="D103" s="129"/>
      <c r="E103" s="129"/>
      <c r="F103" s="216"/>
    </row>
    <row r="104" spans="1:6" ht="14.25" x14ac:dyDescent="0.2">
      <c r="A104" s="213">
        <f t="shared" si="2"/>
        <v>35643</v>
      </c>
      <c r="B104" s="214">
        <v>4.4999999999999998E-2</v>
      </c>
      <c r="C104" s="214">
        <f t="shared" si="3"/>
        <v>4.6875E-2</v>
      </c>
      <c r="D104" s="129"/>
      <c r="E104" s="129"/>
      <c r="F104" s="216"/>
    </row>
    <row r="105" spans="1:6" ht="14.25" x14ac:dyDescent="0.2">
      <c r="A105" s="213">
        <f t="shared" si="2"/>
        <v>35674</v>
      </c>
      <c r="B105" s="214">
        <v>4.2500000000000003E-2</v>
      </c>
      <c r="C105" s="214">
        <f t="shared" si="3"/>
        <v>4.583333333333333E-2</v>
      </c>
      <c r="D105" s="129"/>
      <c r="E105" s="129"/>
      <c r="F105" s="216"/>
    </row>
    <row r="106" spans="1:6" ht="14.25" x14ac:dyDescent="0.2">
      <c r="A106" s="213">
        <f t="shared" si="2"/>
        <v>35704</v>
      </c>
      <c r="B106" s="214">
        <v>4.2500000000000003E-2</v>
      </c>
      <c r="C106" s="214">
        <f t="shared" si="3"/>
        <v>4.5416666666666661E-2</v>
      </c>
      <c r="D106" s="129"/>
      <c r="E106" s="129"/>
      <c r="F106" s="216"/>
    </row>
    <row r="107" spans="1:6" ht="14.25" x14ac:dyDescent="0.2">
      <c r="A107" s="213">
        <f t="shared" si="2"/>
        <v>35735</v>
      </c>
      <c r="B107" s="214">
        <v>4.2500000000000003E-2</v>
      </c>
      <c r="C107" s="214">
        <f t="shared" si="3"/>
        <v>4.5416666666666661E-2</v>
      </c>
      <c r="D107" s="129"/>
      <c r="E107" s="129"/>
      <c r="F107" s="216"/>
    </row>
    <row r="108" spans="1:6" ht="15" x14ac:dyDescent="0.25">
      <c r="A108" s="217">
        <f t="shared" si="2"/>
        <v>35765</v>
      </c>
      <c r="B108" s="218">
        <v>4.4999999999999998E-2</v>
      </c>
      <c r="C108" s="218">
        <f t="shared" si="3"/>
        <v>4.5624999999999999E-2</v>
      </c>
      <c r="D108" s="129"/>
      <c r="E108" s="129"/>
      <c r="F108" s="216"/>
    </row>
    <row r="109" spans="1:6" ht="14.25" x14ac:dyDescent="0.2">
      <c r="A109" s="213">
        <f t="shared" si="2"/>
        <v>35796</v>
      </c>
      <c r="B109" s="214">
        <v>4.2000000000000003E-2</v>
      </c>
      <c r="C109" s="214">
        <f t="shared" si="3"/>
        <v>4.5166666666666661E-2</v>
      </c>
      <c r="D109" s="129"/>
      <c r="E109" s="129"/>
      <c r="F109" s="216"/>
    </row>
    <row r="110" spans="1:6" ht="14.25" x14ac:dyDescent="0.2">
      <c r="A110" s="213">
        <f t="shared" si="2"/>
        <v>35827</v>
      </c>
      <c r="B110" s="214">
        <v>4.2500000000000003E-2</v>
      </c>
      <c r="C110" s="214">
        <f t="shared" si="3"/>
        <v>4.4749999999999991E-2</v>
      </c>
      <c r="D110" s="129"/>
      <c r="E110" s="129"/>
      <c r="F110" s="216"/>
    </row>
    <row r="111" spans="1:6" ht="14.25" x14ac:dyDescent="0.2">
      <c r="A111" s="213">
        <f t="shared" si="2"/>
        <v>35855</v>
      </c>
      <c r="B111" s="214">
        <v>4.2500000000000003E-2</v>
      </c>
      <c r="C111" s="214">
        <f t="shared" si="3"/>
        <v>4.4333333333333329E-2</v>
      </c>
      <c r="D111" s="129"/>
      <c r="E111" s="129"/>
      <c r="F111" s="216"/>
    </row>
    <row r="112" spans="1:6" ht="14.25" x14ac:dyDescent="0.2">
      <c r="A112" s="213">
        <f t="shared" si="2"/>
        <v>35886</v>
      </c>
      <c r="B112" s="214">
        <v>4.1500000000000002E-2</v>
      </c>
      <c r="C112" s="214">
        <f t="shared" si="3"/>
        <v>4.3624999999999997E-2</v>
      </c>
      <c r="D112" s="129"/>
      <c r="E112" s="129"/>
      <c r="F112" s="216"/>
    </row>
    <row r="113" spans="1:6" ht="14.25" x14ac:dyDescent="0.2">
      <c r="A113" s="213">
        <f t="shared" si="2"/>
        <v>35916</v>
      </c>
      <c r="B113" s="214">
        <v>4.3499999999999997E-2</v>
      </c>
      <c r="C113" s="214">
        <f t="shared" si="3"/>
        <v>4.3291666666666666E-2</v>
      </c>
      <c r="D113" s="129"/>
      <c r="E113" s="129"/>
      <c r="F113" s="216"/>
    </row>
    <row r="114" spans="1:6" ht="14.25" x14ac:dyDescent="0.2">
      <c r="A114" s="213">
        <f t="shared" si="2"/>
        <v>35947</v>
      </c>
      <c r="B114" s="214">
        <v>4.3499999999999997E-2</v>
      </c>
      <c r="C114" s="214">
        <f t="shared" si="3"/>
        <v>4.3166666666666659E-2</v>
      </c>
      <c r="D114" s="129"/>
      <c r="E114" s="129"/>
      <c r="F114" s="216"/>
    </row>
    <row r="115" spans="1:6" ht="14.25" x14ac:dyDescent="0.2">
      <c r="A115" s="213">
        <f t="shared" si="2"/>
        <v>35977</v>
      </c>
      <c r="B115" s="214">
        <v>4.3499999999999997E-2</v>
      </c>
      <c r="C115" s="214">
        <f t="shared" si="3"/>
        <v>4.3041666666666666E-2</v>
      </c>
      <c r="D115" s="129"/>
      <c r="E115" s="129"/>
      <c r="F115" s="216"/>
    </row>
    <row r="116" spans="1:6" ht="14.25" x14ac:dyDescent="0.2">
      <c r="A116" s="213">
        <f t="shared" si="2"/>
        <v>36008</v>
      </c>
      <c r="B116" s="214">
        <v>4.5499999999999999E-2</v>
      </c>
      <c r="C116" s="214">
        <f t="shared" si="3"/>
        <v>4.3083333333333328E-2</v>
      </c>
      <c r="D116" s="129"/>
      <c r="E116" s="129"/>
      <c r="F116" s="216"/>
    </row>
    <row r="117" spans="1:6" ht="14.25" x14ac:dyDescent="0.2">
      <c r="A117" s="213">
        <f t="shared" si="2"/>
        <v>36039</v>
      </c>
      <c r="B117" s="214">
        <v>4.2500000000000003E-2</v>
      </c>
      <c r="C117" s="214">
        <f t="shared" si="3"/>
        <v>4.3083333333333328E-2</v>
      </c>
      <c r="D117" s="129"/>
      <c r="E117" s="129"/>
      <c r="F117" s="216"/>
    </row>
    <row r="118" spans="1:6" ht="14.25" x14ac:dyDescent="0.2">
      <c r="A118" s="213">
        <f t="shared" si="2"/>
        <v>36069</v>
      </c>
      <c r="B118" s="214">
        <v>0.04</v>
      </c>
      <c r="C118" s="214">
        <f t="shared" si="3"/>
        <v>4.2874999999999996E-2</v>
      </c>
      <c r="D118" s="129"/>
      <c r="E118" s="129"/>
      <c r="F118" s="216"/>
    </row>
    <row r="119" spans="1:6" ht="14.25" x14ac:dyDescent="0.2">
      <c r="A119" s="213">
        <f t="shared" si="2"/>
        <v>36100</v>
      </c>
      <c r="B119" s="214">
        <v>4.4000000000000004E-2</v>
      </c>
      <c r="C119" s="214">
        <f t="shared" si="3"/>
        <v>4.299999999999999E-2</v>
      </c>
      <c r="D119" s="129"/>
      <c r="E119" s="129"/>
      <c r="F119" s="216"/>
    </row>
    <row r="120" spans="1:6" ht="15" x14ac:dyDescent="0.25">
      <c r="A120" s="217">
        <f t="shared" si="2"/>
        <v>36130</v>
      </c>
      <c r="B120" s="218">
        <v>3.85E-2</v>
      </c>
      <c r="C120" s="218">
        <f t="shared" si="3"/>
        <v>4.2458333333333327E-2</v>
      </c>
      <c r="D120" s="129"/>
      <c r="E120" s="129"/>
      <c r="F120" s="216"/>
    </row>
    <row r="121" spans="1:6" ht="14.25" x14ac:dyDescent="0.2">
      <c r="A121" s="213">
        <f t="shared" si="2"/>
        <v>36161</v>
      </c>
      <c r="B121" s="214">
        <v>4.0500000000000001E-2</v>
      </c>
      <c r="C121" s="214">
        <f t="shared" si="3"/>
        <v>4.2333333333333327E-2</v>
      </c>
      <c r="D121" s="129"/>
      <c r="E121" s="129"/>
      <c r="F121" s="216"/>
    </row>
    <row r="122" spans="1:6" ht="14.25" x14ac:dyDescent="0.2">
      <c r="A122" s="213">
        <f t="shared" si="2"/>
        <v>36192</v>
      </c>
      <c r="B122" s="214">
        <v>4.0500000000000001E-2</v>
      </c>
      <c r="C122" s="214">
        <f t="shared" si="3"/>
        <v>4.2166666666666658E-2</v>
      </c>
      <c r="D122" s="129"/>
      <c r="E122" s="129"/>
      <c r="F122" s="216"/>
    </row>
    <row r="123" spans="1:6" ht="14.25" x14ac:dyDescent="0.2">
      <c r="A123" s="213">
        <f t="shared" si="2"/>
        <v>36220</v>
      </c>
      <c r="B123" s="214">
        <v>4.2999999999999997E-2</v>
      </c>
      <c r="C123" s="214">
        <f t="shared" si="3"/>
        <v>4.220833333333332E-2</v>
      </c>
      <c r="D123" s="129"/>
      <c r="E123" s="129"/>
      <c r="F123" s="216"/>
    </row>
    <row r="124" spans="1:6" ht="14.25" x14ac:dyDescent="0.2">
      <c r="A124" s="213">
        <f t="shared" si="2"/>
        <v>36251</v>
      </c>
      <c r="B124" s="214">
        <v>4.0999999999999995E-2</v>
      </c>
      <c r="C124" s="214">
        <f t="shared" si="3"/>
        <v>4.2166666666666658E-2</v>
      </c>
      <c r="D124" s="129"/>
      <c r="E124" s="129"/>
      <c r="F124" s="216"/>
    </row>
    <row r="125" spans="1:6" ht="14.25" x14ac:dyDescent="0.2">
      <c r="A125" s="213">
        <f t="shared" si="2"/>
        <v>36281</v>
      </c>
      <c r="B125" s="214">
        <v>4.2999999999999997E-2</v>
      </c>
      <c r="C125" s="214">
        <f t="shared" si="3"/>
        <v>4.2124999999999996E-2</v>
      </c>
      <c r="D125" s="129"/>
      <c r="E125" s="129"/>
      <c r="F125" s="216"/>
    </row>
    <row r="126" spans="1:6" ht="14.25" x14ac:dyDescent="0.2">
      <c r="A126" s="213">
        <f t="shared" si="2"/>
        <v>36312</v>
      </c>
      <c r="B126" s="214">
        <v>4.8000000000000001E-2</v>
      </c>
      <c r="C126" s="214">
        <f t="shared" si="3"/>
        <v>4.2499999999999989E-2</v>
      </c>
      <c r="D126" s="129"/>
      <c r="E126" s="129"/>
      <c r="F126" s="216"/>
    </row>
    <row r="127" spans="1:6" ht="14.25" x14ac:dyDescent="0.2">
      <c r="A127" s="213">
        <f t="shared" si="2"/>
        <v>36342</v>
      </c>
      <c r="B127" s="214">
        <v>4.5999999999999999E-2</v>
      </c>
      <c r="C127" s="214">
        <f t="shared" si="3"/>
        <v>4.2708333333333327E-2</v>
      </c>
      <c r="D127" s="129"/>
      <c r="E127" s="129"/>
      <c r="F127" s="216"/>
    </row>
    <row r="128" spans="1:6" ht="14.25" x14ac:dyDescent="0.2">
      <c r="A128" s="213">
        <f t="shared" si="2"/>
        <v>36373</v>
      </c>
      <c r="B128" s="214">
        <v>5.1500000000000004E-2</v>
      </c>
      <c r="C128" s="214">
        <f t="shared" si="3"/>
        <v>4.3208333333333328E-2</v>
      </c>
      <c r="D128" s="129"/>
      <c r="E128" s="129"/>
      <c r="F128" s="216"/>
    </row>
    <row r="129" spans="1:6" ht="14.25" x14ac:dyDescent="0.2">
      <c r="A129" s="213">
        <f t="shared" si="2"/>
        <v>36404</v>
      </c>
      <c r="B129" s="214">
        <v>4.8000000000000001E-2</v>
      </c>
      <c r="C129" s="214">
        <f t="shared" si="3"/>
        <v>4.3666666666666659E-2</v>
      </c>
      <c r="D129" s="129"/>
      <c r="E129" s="129"/>
      <c r="F129" s="216"/>
    </row>
    <row r="130" spans="1:6" ht="14.25" x14ac:dyDescent="0.2">
      <c r="A130" s="213">
        <f t="shared" si="2"/>
        <v>36434</v>
      </c>
      <c r="B130" s="214">
        <v>5.3499999999999999E-2</v>
      </c>
      <c r="C130" s="214">
        <f t="shared" si="3"/>
        <v>4.4791666666666667E-2</v>
      </c>
      <c r="D130" s="129"/>
      <c r="E130" s="129"/>
      <c r="F130" s="216"/>
    </row>
    <row r="131" spans="1:6" ht="14.25" x14ac:dyDescent="0.2">
      <c r="A131" s="213">
        <f t="shared" si="2"/>
        <v>36465</v>
      </c>
      <c r="B131" s="214">
        <v>5.3499999999999999E-2</v>
      </c>
      <c r="C131" s="214">
        <f t="shared" si="3"/>
        <v>4.558333333333333E-2</v>
      </c>
      <c r="D131" s="129"/>
      <c r="E131" s="129"/>
      <c r="F131" s="216"/>
    </row>
    <row r="132" spans="1:6" ht="15" x14ac:dyDescent="0.25">
      <c r="A132" s="217">
        <f t="shared" si="2"/>
        <v>36495</v>
      </c>
      <c r="B132" s="218">
        <v>5.3499999999999999E-2</v>
      </c>
      <c r="C132" s="218">
        <f t="shared" si="3"/>
        <v>4.6833333333333331E-2</v>
      </c>
      <c r="D132" s="129"/>
      <c r="E132" s="129"/>
      <c r="F132" s="216"/>
    </row>
    <row r="133" spans="1:6" ht="14.25" x14ac:dyDescent="0.2">
      <c r="A133" s="213">
        <f t="shared" si="2"/>
        <v>36526</v>
      </c>
      <c r="B133" s="214">
        <v>5.5999999999999994E-2</v>
      </c>
      <c r="C133" s="214">
        <f t="shared" si="3"/>
        <v>4.8124999999999994E-2</v>
      </c>
      <c r="D133" s="129"/>
      <c r="E133" s="129"/>
      <c r="F133" s="216"/>
    </row>
    <row r="134" spans="1:6" ht="14.25" x14ac:dyDescent="0.2">
      <c r="A134" s="213">
        <f t="shared" si="2"/>
        <v>36557</v>
      </c>
      <c r="B134" s="214">
        <v>5.5999999999999994E-2</v>
      </c>
      <c r="C134" s="214">
        <f t="shared" si="3"/>
        <v>4.9416666666666664E-2</v>
      </c>
      <c r="D134" s="129"/>
      <c r="E134" s="129"/>
      <c r="F134" s="216"/>
    </row>
    <row r="135" spans="1:6" ht="14.25" x14ac:dyDescent="0.2">
      <c r="A135" s="213">
        <f t="shared" si="2"/>
        <v>36586</v>
      </c>
      <c r="B135" s="214">
        <v>5.3499999999999999E-2</v>
      </c>
      <c r="C135" s="214">
        <f t="shared" si="3"/>
        <v>5.0291666666666658E-2</v>
      </c>
      <c r="D135" s="129"/>
      <c r="E135" s="129"/>
      <c r="F135" s="216"/>
    </row>
    <row r="136" spans="1:6" ht="14.25" x14ac:dyDescent="0.2">
      <c r="A136" s="213">
        <f t="shared" si="2"/>
        <v>36617</v>
      </c>
      <c r="B136" s="214">
        <v>5.3499999999999999E-2</v>
      </c>
      <c r="C136" s="214">
        <f t="shared" si="3"/>
        <v>5.1333333333333321E-2</v>
      </c>
      <c r="D136" s="129"/>
      <c r="E136" s="129"/>
      <c r="F136" s="216"/>
    </row>
    <row r="137" spans="1:6" ht="14.25" x14ac:dyDescent="0.2">
      <c r="A137" s="213">
        <f t="shared" si="2"/>
        <v>36647</v>
      </c>
      <c r="B137" s="214">
        <v>5.5999999999999994E-2</v>
      </c>
      <c r="C137" s="214">
        <f t="shared" si="3"/>
        <v>5.2416666666666667E-2</v>
      </c>
      <c r="D137" s="129"/>
      <c r="E137" s="129"/>
      <c r="F137" s="216"/>
    </row>
    <row r="138" spans="1:6" ht="14.25" x14ac:dyDescent="0.2">
      <c r="A138" s="213">
        <f t="shared" si="2"/>
        <v>36678</v>
      </c>
      <c r="B138" s="214">
        <v>5.2999999999999999E-2</v>
      </c>
      <c r="C138" s="214">
        <f t="shared" si="3"/>
        <v>5.2833333333333336E-2</v>
      </c>
      <c r="D138" s="129"/>
      <c r="E138" s="129"/>
      <c r="F138" s="216"/>
    </row>
    <row r="139" spans="1:6" ht="14.25" x14ac:dyDescent="0.2">
      <c r="A139" s="213">
        <f t="shared" si="2"/>
        <v>36708</v>
      </c>
      <c r="B139" s="214">
        <v>5.0499999999999996E-2</v>
      </c>
      <c r="C139" s="214">
        <f t="shared" si="3"/>
        <v>5.320833333333333E-2</v>
      </c>
      <c r="D139" s="129"/>
      <c r="E139" s="129"/>
      <c r="F139" s="216"/>
    </row>
    <row r="140" spans="1:6" ht="14.25" x14ac:dyDescent="0.2">
      <c r="A140" s="213">
        <f t="shared" si="2"/>
        <v>36739</v>
      </c>
      <c r="B140" s="214">
        <v>5.0499999999999996E-2</v>
      </c>
      <c r="C140" s="214">
        <f t="shared" si="3"/>
        <v>5.3124999999999999E-2</v>
      </c>
      <c r="D140" s="129"/>
      <c r="E140" s="129"/>
      <c r="F140" s="216"/>
    </row>
    <row r="141" spans="1:6" ht="14.25" x14ac:dyDescent="0.2">
      <c r="A141" s="213">
        <f t="shared" si="2"/>
        <v>36770</v>
      </c>
      <c r="B141" s="214">
        <v>5.0499999999999996E-2</v>
      </c>
      <c r="C141" s="214">
        <f t="shared" si="3"/>
        <v>5.3333333333333323E-2</v>
      </c>
      <c r="D141" s="129"/>
      <c r="E141" s="129"/>
      <c r="F141" s="216"/>
    </row>
    <row r="142" spans="1:6" ht="14.25" x14ac:dyDescent="0.2">
      <c r="A142" s="213">
        <f t="shared" ref="A142:A192" si="4">DATE(YEAR(A141), MONTH(A141)+1, DAY(A141))</f>
        <v>36800</v>
      </c>
      <c r="B142" s="214">
        <v>5.0499999999999996E-2</v>
      </c>
      <c r="C142" s="214">
        <f t="shared" si="3"/>
        <v>5.3083333333333323E-2</v>
      </c>
      <c r="D142" s="129"/>
      <c r="E142" s="129"/>
      <c r="F142" s="216"/>
    </row>
    <row r="143" spans="1:6" ht="14.25" x14ac:dyDescent="0.2">
      <c r="A143" s="213">
        <f t="shared" si="4"/>
        <v>36831</v>
      </c>
      <c r="B143" s="214">
        <v>5.0499999999999996E-2</v>
      </c>
      <c r="C143" s="214">
        <f t="shared" si="3"/>
        <v>5.2833333333333322E-2</v>
      </c>
      <c r="D143" s="129"/>
      <c r="E143" s="129"/>
      <c r="F143" s="216"/>
    </row>
    <row r="144" spans="1:6" ht="15" x14ac:dyDescent="0.25">
      <c r="A144" s="217">
        <f t="shared" si="4"/>
        <v>36861</v>
      </c>
      <c r="B144" s="218">
        <v>4.5999999999999999E-2</v>
      </c>
      <c r="C144" s="218">
        <f t="shared" si="3"/>
        <v>5.2208333333333329E-2</v>
      </c>
      <c r="D144" s="129"/>
      <c r="E144" s="129"/>
      <c r="F144" s="216"/>
    </row>
    <row r="145" spans="1:6" ht="14.25" x14ac:dyDescent="0.2">
      <c r="A145" s="213">
        <f t="shared" si="4"/>
        <v>36892</v>
      </c>
      <c r="B145" s="214">
        <v>4.4500000000000005E-2</v>
      </c>
      <c r="C145" s="214">
        <f t="shared" si="3"/>
        <v>5.1249999999999997E-2</v>
      </c>
      <c r="D145" s="129"/>
      <c r="E145" s="129"/>
      <c r="F145" s="216"/>
    </row>
    <row r="146" spans="1:6" ht="14.25" x14ac:dyDescent="0.2">
      <c r="A146" s="213">
        <f t="shared" si="4"/>
        <v>36923</v>
      </c>
      <c r="B146" s="214">
        <v>4.4500000000000005E-2</v>
      </c>
      <c r="C146" s="214">
        <f t="shared" si="3"/>
        <v>5.0291666666666658E-2</v>
      </c>
      <c r="D146" s="129"/>
      <c r="E146" s="129"/>
      <c r="F146" s="216"/>
    </row>
    <row r="147" spans="1:6" ht="14.25" x14ac:dyDescent="0.2">
      <c r="A147" s="213">
        <f t="shared" si="4"/>
        <v>36951</v>
      </c>
      <c r="B147" s="214">
        <v>4.0500000000000001E-2</v>
      </c>
      <c r="C147" s="214">
        <f t="shared" si="3"/>
        <v>4.9208333333333326E-2</v>
      </c>
      <c r="D147" s="129"/>
      <c r="E147" s="129"/>
      <c r="F147" s="216"/>
    </row>
    <row r="148" spans="1:6" ht="14.25" x14ac:dyDescent="0.2">
      <c r="A148" s="213">
        <f t="shared" si="4"/>
        <v>36982</v>
      </c>
      <c r="B148" s="214">
        <v>4.0500000000000001E-2</v>
      </c>
      <c r="C148" s="214">
        <f t="shared" si="3"/>
        <v>4.8124999999999994E-2</v>
      </c>
      <c r="D148" s="129"/>
      <c r="E148" s="129"/>
      <c r="F148" s="216"/>
    </row>
    <row r="149" spans="1:6" ht="14.25" x14ac:dyDescent="0.2">
      <c r="A149" s="213">
        <f t="shared" si="4"/>
        <v>37012</v>
      </c>
      <c r="B149" s="214">
        <v>4.0500000000000001E-2</v>
      </c>
      <c r="C149" s="214">
        <f t="shared" si="3"/>
        <v>4.6833333333333331E-2</v>
      </c>
      <c r="D149" s="129"/>
      <c r="E149" s="129"/>
      <c r="F149" s="216"/>
    </row>
    <row r="150" spans="1:6" ht="14.25" x14ac:dyDescent="0.2">
      <c r="A150" s="213">
        <f t="shared" si="4"/>
        <v>37043</v>
      </c>
      <c r="B150" s="214">
        <v>4.0500000000000001E-2</v>
      </c>
      <c r="C150" s="214">
        <f t="shared" si="3"/>
        <v>4.5791666666666654E-2</v>
      </c>
      <c r="D150" s="129"/>
      <c r="E150" s="129"/>
      <c r="F150" s="216"/>
    </row>
    <row r="151" spans="1:6" ht="14.25" x14ac:dyDescent="0.2">
      <c r="A151" s="213">
        <f t="shared" si="4"/>
        <v>37073</v>
      </c>
      <c r="B151" s="214">
        <v>4.0500000000000001E-2</v>
      </c>
      <c r="C151" s="214">
        <f t="shared" si="3"/>
        <v>4.4958333333333322E-2</v>
      </c>
      <c r="D151" s="129"/>
      <c r="E151" s="129"/>
      <c r="F151" s="216"/>
    </row>
    <row r="152" spans="1:6" ht="14.25" x14ac:dyDescent="0.2">
      <c r="A152" s="213">
        <f t="shared" si="4"/>
        <v>37104</v>
      </c>
      <c r="B152" s="214">
        <v>4.0500000000000001E-2</v>
      </c>
      <c r="C152" s="214">
        <f t="shared" si="3"/>
        <v>4.4124999999999998E-2</v>
      </c>
      <c r="D152" s="129"/>
      <c r="E152" s="129"/>
      <c r="F152" s="216"/>
    </row>
    <row r="153" spans="1:6" ht="14.25" x14ac:dyDescent="0.2">
      <c r="A153" s="213">
        <f t="shared" si="4"/>
        <v>37135</v>
      </c>
      <c r="B153" s="214">
        <v>3.6000000000000004E-2</v>
      </c>
      <c r="C153" s="214">
        <f t="shared" ref="C153:C216" si="5">AVERAGE(B142:B153)</f>
        <v>4.2916666666666659E-2</v>
      </c>
      <c r="D153" s="129"/>
      <c r="E153" s="129"/>
      <c r="F153" s="216"/>
    </row>
    <row r="154" spans="1:6" ht="14.25" x14ac:dyDescent="0.2">
      <c r="A154" s="213">
        <f t="shared" si="4"/>
        <v>37165</v>
      </c>
      <c r="B154" s="214">
        <v>3.3500000000000002E-2</v>
      </c>
      <c r="C154" s="214">
        <f t="shared" si="5"/>
        <v>4.1499999999999988E-2</v>
      </c>
      <c r="D154" s="129"/>
      <c r="E154" s="129"/>
      <c r="F154" s="216"/>
    </row>
    <row r="155" spans="1:6" ht="14.25" x14ac:dyDescent="0.2">
      <c r="A155" s="213">
        <f t="shared" si="4"/>
        <v>37196</v>
      </c>
      <c r="B155" s="214">
        <v>3.3000000000000002E-2</v>
      </c>
      <c r="C155" s="214">
        <f t="shared" si="5"/>
        <v>4.0041666666666663E-2</v>
      </c>
      <c r="D155" s="129"/>
      <c r="E155" s="129"/>
      <c r="F155" s="216"/>
    </row>
    <row r="156" spans="1:6" ht="15" x14ac:dyDescent="0.25">
      <c r="A156" s="217">
        <f t="shared" si="4"/>
        <v>37226</v>
      </c>
      <c r="B156" s="218">
        <v>3.3000000000000002E-2</v>
      </c>
      <c r="C156" s="218">
        <f t="shared" si="5"/>
        <v>3.8958333333333338E-2</v>
      </c>
      <c r="D156" s="129"/>
      <c r="E156" s="129"/>
      <c r="F156" s="216"/>
    </row>
    <row r="157" spans="1:6" ht="14.25" x14ac:dyDescent="0.2">
      <c r="A157" s="213">
        <f t="shared" si="4"/>
        <v>37257</v>
      </c>
      <c r="B157" s="214">
        <v>3.4000000000000002E-2</v>
      </c>
      <c r="C157" s="214">
        <f t="shared" si="5"/>
        <v>3.8083333333333337E-2</v>
      </c>
      <c r="D157" s="129"/>
      <c r="E157" s="129"/>
      <c r="F157" s="216"/>
    </row>
    <row r="158" spans="1:6" ht="14.25" x14ac:dyDescent="0.2">
      <c r="A158" s="213">
        <f t="shared" si="4"/>
        <v>37288</v>
      </c>
      <c r="B158" s="214">
        <v>3.7499999999999999E-2</v>
      </c>
      <c r="C158" s="214">
        <f t="shared" si="5"/>
        <v>3.7500000000000006E-2</v>
      </c>
      <c r="D158" s="129"/>
      <c r="E158" s="129"/>
      <c r="F158" s="216"/>
    </row>
    <row r="159" spans="1:6" ht="14.25" x14ac:dyDescent="0.2">
      <c r="A159" s="213">
        <f t="shared" si="4"/>
        <v>37316</v>
      </c>
      <c r="B159" s="214">
        <v>3.7499999999999999E-2</v>
      </c>
      <c r="C159" s="214">
        <f t="shared" si="5"/>
        <v>3.7250000000000005E-2</v>
      </c>
      <c r="D159" s="129"/>
      <c r="E159" s="129"/>
      <c r="F159" s="216"/>
    </row>
    <row r="160" spans="1:6" ht="14.25" x14ac:dyDescent="0.2">
      <c r="A160" s="213">
        <f t="shared" si="4"/>
        <v>37347</v>
      </c>
      <c r="B160" s="214">
        <v>0.04</v>
      </c>
      <c r="C160" s="214">
        <f t="shared" si="5"/>
        <v>3.7208333333333329E-2</v>
      </c>
      <c r="D160" s="129"/>
      <c r="E160" s="129"/>
      <c r="F160" s="216"/>
    </row>
    <row r="161" spans="1:6" ht="14.25" x14ac:dyDescent="0.2">
      <c r="A161" s="213">
        <f t="shared" si="4"/>
        <v>37377</v>
      </c>
      <c r="B161" s="214">
        <v>0.04</v>
      </c>
      <c r="C161" s="214">
        <f t="shared" si="5"/>
        <v>3.716666666666666E-2</v>
      </c>
      <c r="D161" s="129"/>
      <c r="E161" s="129"/>
      <c r="F161" s="216"/>
    </row>
    <row r="162" spans="1:6" ht="14.25" x14ac:dyDescent="0.2">
      <c r="A162" s="213">
        <f t="shared" si="4"/>
        <v>37408</v>
      </c>
      <c r="B162" s="214">
        <v>0.04</v>
      </c>
      <c r="C162" s="214">
        <f t="shared" si="5"/>
        <v>3.7124999999999998E-2</v>
      </c>
      <c r="D162" s="129"/>
      <c r="E162" s="129"/>
      <c r="F162" s="216"/>
    </row>
    <row r="163" spans="1:6" ht="14.25" x14ac:dyDescent="0.2">
      <c r="A163" s="213">
        <f t="shared" si="4"/>
        <v>37438</v>
      </c>
      <c r="B163" s="214">
        <v>3.7499999999999999E-2</v>
      </c>
      <c r="C163" s="214">
        <f t="shared" si="5"/>
        <v>3.6874999999999998E-2</v>
      </c>
      <c r="D163" s="129"/>
      <c r="E163" s="129"/>
      <c r="F163" s="216"/>
    </row>
    <row r="164" spans="1:6" ht="14.25" x14ac:dyDescent="0.2">
      <c r="A164" s="213">
        <f t="shared" si="4"/>
        <v>37469</v>
      </c>
      <c r="B164" s="214">
        <v>3.7999999999999999E-2</v>
      </c>
      <c r="C164" s="214">
        <f t="shared" si="5"/>
        <v>3.666666666666666E-2</v>
      </c>
      <c r="D164" s="129"/>
      <c r="E164" s="129"/>
      <c r="F164" s="216"/>
    </row>
    <row r="165" spans="1:6" ht="14.25" x14ac:dyDescent="0.2">
      <c r="A165" s="213">
        <f t="shared" si="4"/>
        <v>37500</v>
      </c>
      <c r="B165" s="214">
        <v>3.5000000000000003E-2</v>
      </c>
      <c r="C165" s="214">
        <f t="shared" si="5"/>
        <v>3.6583333333333329E-2</v>
      </c>
      <c r="D165" s="129"/>
      <c r="E165" s="129"/>
      <c r="F165" s="216"/>
    </row>
    <row r="166" spans="1:6" ht="14.25" x14ac:dyDescent="0.2">
      <c r="A166" s="213">
        <f t="shared" si="4"/>
        <v>37530</v>
      </c>
      <c r="B166" s="214">
        <v>3.7999999999999999E-2</v>
      </c>
      <c r="C166" s="214">
        <f t="shared" si="5"/>
        <v>3.6958333333333329E-2</v>
      </c>
      <c r="D166" s="129"/>
      <c r="E166" s="129"/>
      <c r="F166" s="216"/>
    </row>
    <row r="167" spans="1:6" ht="14.25" x14ac:dyDescent="0.2">
      <c r="A167" s="213">
        <f t="shared" si="4"/>
        <v>37561</v>
      </c>
      <c r="B167" s="214">
        <v>3.7999999999999999E-2</v>
      </c>
      <c r="C167" s="214">
        <f t="shared" si="5"/>
        <v>3.7374999999999992E-2</v>
      </c>
      <c r="D167" s="129"/>
      <c r="E167" s="129"/>
      <c r="F167" s="216"/>
    </row>
    <row r="168" spans="1:6" ht="15" x14ac:dyDescent="0.25">
      <c r="A168" s="217">
        <f t="shared" si="4"/>
        <v>37591</v>
      </c>
      <c r="B168" s="218">
        <v>3.7999999999999999E-2</v>
      </c>
      <c r="C168" s="218">
        <f t="shared" si="5"/>
        <v>3.7791666666666661E-2</v>
      </c>
      <c r="D168" s="129"/>
      <c r="E168" s="129"/>
      <c r="F168" s="216"/>
    </row>
    <row r="169" spans="1:6" ht="14.25" x14ac:dyDescent="0.2">
      <c r="A169" s="213">
        <f t="shared" si="4"/>
        <v>37622</v>
      </c>
      <c r="B169" s="214">
        <v>3.3500000000000002E-2</v>
      </c>
      <c r="C169" s="214">
        <f t="shared" si="5"/>
        <v>3.7749999999999999E-2</v>
      </c>
      <c r="D169" s="129"/>
      <c r="E169" s="129"/>
      <c r="F169" s="216"/>
    </row>
    <row r="170" spans="1:6" ht="14.25" x14ac:dyDescent="0.2">
      <c r="A170" s="213">
        <f t="shared" si="4"/>
        <v>37653</v>
      </c>
      <c r="B170" s="214">
        <v>3.3500000000000002E-2</v>
      </c>
      <c r="C170" s="214">
        <f t="shared" si="5"/>
        <v>3.7416666666666661E-2</v>
      </c>
      <c r="D170" s="129"/>
      <c r="E170" s="129"/>
      <c r="F170" s="216"/>
    </row>
    <row r="171" spans="1:6" ht="14.25" x14ac:dyDescent="0.2">
      <c r="A171" s="213">
        <f t="shared" si="4"/>
        <v>37681</v>
      </c>
      <c r="B171" s="214">
        <v>3.3500000000000002E-2</v>
      </c>
      <c r="C171" s="214">
        <f t="shared" si="5"/>
        <v>3.7083333333333329E-2</v>
      </c>
      <c r="D171" s="129"/>
      <c r="E171" s="129"/>
      <c r="F171" s="216"/>
    </row>
    <row r="172" spans="1:6" ht="14.25" x14ac:dyDescent="0.2">
      <c r="A172" s="213">
        <f t="shared" si="4"/>
        <v>37712</v>
      </c>
      <c r="B172" s="214">
        <v>3.3500000000000002E-2</v>
      </c>
      <c r="C172" s="214">
        <f t="shared" si="5"/>
        <v>3.654166666666666E-2</v>
      </c>
      <c r="D172" s="129"/>
      <c r="E172" s="129"/>
      <c r="F172" s="216"/>
    </row>
    <row r="173" spans="1:6" ht="14.25" x14ac:dyDescent="0.2">
      <c r="A173" s="213">
        <f t="shared" si="4"/>
        <v>37742</v>
      </c>
      <c r="B173" s="214">
        <v>3.1E-2</v>
      </c>
      <c r="C173" s="214">
        <f t="shared" si="5"/>
        <v>3.5791666666666666E-2</v>
      </c>
      <c r="D173" s="129"/>
      <c r="E173" s="129"/>
      <c r="F173" s="216"/>
    </row>
    <row r="174" spans="1:6" ht="14.25" x14ac:dyDescent="0.2">
      <c r="A174" s="213">
        <f t="shared" si="4"/>
        <v>37773</v>
      </c>
      <c r="B174" s="214">
        <v>2.5499999999999998E-2</v>
      </c>
      <c r="C174" s="214">
        <f t="shared" si="5"/>
        <v>3.4583333333333334E-2</v>
      </c>
      <c r="D174" s="129"/>
      <c r="E174" s="129"/>
      <c r="F174" s="216"/>
    </row>
    <row r="175" spans="1:6" ht="14.25" x14ac:dyDescent="0.2">
      <c r="A175" s="213">
        <f t="shared" si="4"/>
        <v>37803</v>
      </c>
      <c r="B175" s="214">
        <v>2.7999999999999997E-2</v>
      </c>
      <c r="C175" s="214">
        <f t="shared" si="5"/>
        <v>3.3791666666666664E-2</v>
      </c>
      <c r="D175" s="129"/>
      <c r="E175" s="129"/>
      <c r="F175" s="216"/>
    </row>
    <row r="176" spans="1:6" ht="14.25" x14ac:dyDescent="0.2">
      <c r="A176" s="213">
        <f t="shared" si="4"/>
        <v>37834</v>
      </c>
      <c r="B176" s="214">
        <v>2.7999999999999997E-2</v>
      </c>
      <c r="C176" s="214">
        <f t="shared" si="5"/>
        <v>3.2958333333333339E-2</v>
      </c>
      <c r="D176" s="129"/>
      <c r="E176" s="129"/>
      <c r="F176" s="216"/>
    </row>
    <row r="177" spans="1:6" ht="14.25" x14ac:dyDescent="0.2">
      <c r="A177" s="213">
        <f t="shared" si="4"/>
        <v>37865</v>
      </c>
      <c r="B177" s="214">
        <v>2.7999999999999997E-2</v>
      </c>
      <c r="C177" s="214">
        <f t="shared" si="5"/>
        <v>3.2375000000000008E-2</v>
      </c>
      <c r="D177" s="129"/>
      <c r="E177" s="129"/>
      <c r="F177" s="216"/>
    </row>
    <row r="178" spans="1:6" ht="14.25" x14ac:dyDescent="0.2">
      <c r="A178" s="213">
        <f t="shared" si="4"/>
        <v>37895</v>
      </c>
      <c r="B178" s="214">
        <v>2.7999999999999997E-2</v>
      </c>
      <c r="C178" s="214">
        <f t="shared" si="5"/>
        <v>3.1541666666666669E-2</v>
      </c>
      <c r="D178" s="129"/>
      <c r="E178" s="129"/>
      <c r="F178" s="216"/>
    </row>
    <row r="179" spans="1:6" ht="14.25" x14ac:dyDescent="0.2">
      <c r="A179" s="213">
        <f t="shared" si="4"/>
        <v>37926</v>
      </c>
      <c r="B179" s="214">
        <v>2.7999999999999997E-2</v>
      </c>
      <c r="C179" s="214">
        <f t="shared" si="5"/>
        <v>3.0708333333333337E-2</v>
      </c>
      <c r="D179" s="129"/>
      <c r="E179" s="129"/>
      <c r="F179" s="216"/>
    </row>
    <row r="180" spans="1:6" ht="15" x14ac:dyDescent="0.25">
      <c r="A180" s="217">
        <f t="shared" si="4"/>
        <v>37956</v>
      </c>
      <c r="B180" s="218">
        <v>2.7999999999999997E-2</v>
      </c>
      <c r="C180" s="218">
        <f t="shared" si="5"/>
        <v>2.9875000000000002E-2</v>
      </c>
      <c r="D180" s="129"/>
      <c r="E180" s="129"/>
      <c r="F180" s="216"/>
    </row>
    <row r="181" spans="1:6" ht="14.25" x14ac:dyDescent="0.2">
      <c r="A181" s="213">
        <f t="shared" si="4"/>
        <v>37987</v>
      </c>
      <c r="B181" s="214">
        <v>2.5000000000000001E-2</v>
      </c>
      <c r="C181" s="214">
        <f t="shared" si="5"/>
        <v>2.9166666666666674E-2</v>
      </c>
      <c r="D181" s="129"/>
      <c r="E181" s="129"/>
      <c r="F181" s="216"/>
    </row>
    <row r="182" spans="1:6" ht="14.25" x14ac:dyDescent="0.2">
      <c r="A182" s="213">
        <f t="shared" si="4"/>
        <v>38018</v>
      </c>
      <c r="B182" s="214">
        <v>2.5000000000000001E-2</v>
      </c>
      <c r="C182" s="214">
        <f t="shared" si="5"/>
        <v>2.8458333333333335E-2</v>
      </c>
      <c r="D182" s="129"/>
      <c r="E182" s="129"/>
      <c r="F182" s="216"/>
    </row>
    <row r="183" spans="1:6" ht="14.25" x14ac:dyDescent="0.2">
      <c r="A183" s="213">
        <f t="shared" si="4"/>
        <v>38047</v>
      </c>
      <c r="B183" s="214">
        <v>2.2499999999999999E-2</v>
      </c>
      <c r="C183" s="214">
        <f t="shared" si="5"/>
        <v>2.7541666666666673E-2</v>
      </c>
      <c r="D183" s="129"/>
      <c r="E183" s="129"/>
      <c r="F183" s="216"/>
    </row>
    <row r="184" spans="1:6" ht="14.25" x14ac:dyDescent="0.2">
      <c r="A184" s="213">
        <f t="shared" si="4"/>
        <v>38078</v>
      </c>
      <c r="B184" s="214">
        <v>2.75E-2</v>
      </c>
      <c r="C184" s="214">
        <f t="shared" si="5"/>
        <v>2.7041666666666669E-2</v>
      </c>
      <c r="D184" s="129"/>
      <c r="E184" s="129"/>
      <c r="F184" s="216"/>
    </row>
    <row r="185" spans="1:6" ht="14.25" x14ac:dyDescent="0.2">
      <c r="A185" s="213">
        <f t="shared" si="4"/>
        <v>38108</v>
      </c>
      <c r="B185" s="214">
        <v>0.03</v>
      </c>
      <c r="C185" s="214">
        <f t="shared" si="5"/>
        <v>2.6958333333333334E-2</v>
      </c>
      <c r="D185" s="129"/>
      <c r="E185" s="129"/>
      <c r="F185" s="216"/>
    </row>
    <row r="186" spans="1:6" ht="14.25" x14ac:dyDescent="0.2">
      <c r="A186" s="213">
        <f t="shared" si="4"/>
        <v>38139</v>
      </c>
      <c r="B186" s="214">
        <v>3.1300000000000001E-2</v>
      </c>
      <c r="C186" s="214">
        <f t="shared" si="5"/>
        <v>2.7441666666666659E-2</v>
      </c>
      <c r="D186" s="129"/>
      <c r="E186" s="129"/>
      <c r="F186" s="216"/>
    </row>
    <row r="187" spans="1:6" ht="14.25" x14ac:dyDescent="0.2">
      <c r="A187" s="213">
        <f t="shared" si="4"/>
        <v>38169</v>
      </c>
      <c r="B187" s="214">
        <v>3.0299999999999997E-2</v>
      </c>
      <c r="C187" s="214">
        <f t="shared" si="5"/>
        <v>2.7633333333333329E-2</v>
      </c>
      <c r="D187" s="129"/>
      <c r="E187" s="129"/>
      <c r="F187" s="216"/>
    </row>
    <row r="188" spans="1:6" ht="14.25" x14ac:dyDescent="0.2">
      <c r="A188" s="213">
        <f t="shared" si="4"/>
        <v>38200</v>
      </c>
      <c r="B188" s="214">
        <v>2.7799999999999998E-2</v>
      </c>
      <c r="C188" s="214">
        <f t="shared" si="5"/>
        <v>2.7616666666666664E-2</v>
      </c>
      <c r="D188" s="129"/>
      <c r="E188" s="129"/>
      <c r="F188" s="216"/>
    </row>
    <row r="189" spans="1:6" ht="14.25" x14ac:dyDescent="0.2">
      <c r="A189" s="213">
        <f t="shared" si="4"/>
        <v>38231</v>
      </c>
      <c r="B189" s="214">
        <v>2.63E-2</v>
      </c>
      <c r="C189" s="214">
        <f t="shared" si="5"/>
        <v>2.7474999999999996E-2</v>
      </c>
      <c r="D189" s="129"/>
      <c r="E189" s="129"/>
      <c r="F189" s="216"/>
    </row>
    <row r="190" spans="1:6" ht="14.25" x14ac:dyDescent="0.2">
      <c r="A190" s="213">
        <f t="shared" si="4"/>
        <v>38261</v>
      </c>
      <c r="B190" s="214">
        <v>2.7799999999999998E-2</v>
      </c>
      <c r="C190" s="214">
        <f t="shared" si="5"/>
        <v>2.7458333333333331E-2</v>
      </c>
      <c r="D190" s="129"/>
      <c r="E190" s="129"/>
      <c r="F190" s="216"/>
    </row>
    <row r="191" spans="1:6" ht="14.25" x14ac:dyDescent="0.2">
      <c r="A191" s="213">
        <f t="shared" si="4"/>
        <v>38292</v>
      </c>
      <c r="B191" s="214">
        <v>2.7799999999999998E-2</v>
      </c>
      <c r="C191" s="214">
        <f t="shared" si="5"/>
        <v>2.7441666666666666E-2</v>
      </c>
      <c r="D191" s="129"/>
      <c r="E191" s="129"/>
      <c r="F191" s="216"/>
    </row>
    <row r="192" spans="1:6" ht="15" x14ac:dyDescent="0.25">
      <c r="A192" s="217">
        <f t="shared" si="4"/>
        <v>38322</v>
      </c>
      <c r="B192" s="218">
        <v>2.53E-2</v>
      </c>
      <c r="C192" s="218">
        <f t="shared" si="5"/>
        <v>2.7216666666666663E-2</v>
      </c>
      <c r="D192" s="129"/>
      <c r="E192" s="129"/>
      <c r="F192" s="216"/>
    </row>
    <row r="193" spans="1:6" ht="14.25" x14ac:dyDescent="0.2">
      <c r="A193" s="213">
        <f>DATE(YEAR(A192), MONTH(A192)+1, DAY(A192))</f>
        <v>38353</v>
      </c>
      <c r="B193" s="214">
        <v>2.63E-2</v>
      </c>
      <c r="C193" s="214">
        <f t="shared" si="5"/>
        <v>2.7324999999999999E-2</v>
      </c>
      <c r="D193" s="129"/>
      <c r="E193" s="129"/>
      <c r="F193" s="216"/>
    </row>
    <row r="194" spans="1:6" ht="14.25" x14ac:dyDescent="0.2">
      <c r="A194" s="213">
        <f t="shared" ref="A194:A257" si="6">DATE(YEAR(A193), MONTH(A193)+1, DAY(A193))</f>
        <v>38384</v>
      </c>
      <c r="B194" s="214">
        <v>2.63E-2</v>
      </c>
      <c r="C194" s="214">
        <f t="shared" si="5"/>
        <v>2.7433333333333327E-2</v>
      </c>
      <c r="D194" s="129"/>
      <c r="E194" s="129"/>
      <c r="F194" s="216"/>
    </row>
    <row r="195" spans="1:6" ht="14.25" x14ac:dyDescent="0.2">
      <c r="A195" s="213">
        <f t="shared" si="6"/>
        <v>38412</v>
      </c>
      <c r="B195" s="214">
        <v>2.7300000000000001E-2</v>
      </c>
      <c r="C195" s="214">
        <f t="shared" si="5"/>
        <v>2.7833333333333325E-2</v>
      </c>
      <c r="D195" s="129"/>
      <c r="E195" s="129"/>
      <c r="F195" s="216"/>
    </row>
    <row r="196" spans="1:6" ht="14.25" x14ac:dyDescent="0.2">
      <c r="A196" s="213">
        <f t="shared" si="6"/>
        <v>38443</v>
      </c>
      <c r="B196" s="214">
        <v>2.53E-2</v>
      </c>
      <c r="C196" s="214">
        <f t="shared" si="5"/>
        <v>2.7649999999999994E-2</v>
      </c>
      <c r="D196" s="129"/>
      <c r="E196" s="129"/>
      <c r="F196" s="216"/>
    </row>
    <row r="197" spans="1:6" ht="14.25" x14ac:dyDescent="0.2">
      <c r="A197" s="213">
        <f t="shared" si="6"/>
        <v>38473</v>
      </c>
      <c r="B197" s="214">
        <v>2.53E-2</v>
      </c>
      <c r="C197" s="214">
        <f t="shared" si="5"/>
        <v>2.7258333333333329E-2</v>
      </c>
      <c r="D197" s="129"/>
      <c r="E197" s="129"/>
      <c r="F197" s="216"/>
    </row>
    <row r="198" spans="1:6" ht="14.25" x14ac:dyDescent="0.2">
      <c r="A198" s="213">
        <f t="shared" si="6"/>
        <v>38504</v>
      </c>
      <c r="B198" s="214">
        <v>2.23E-2</v>
      </c>
      <c r="C198" s="214">
        <f t="shared" si="5"/>
        <v>2.6508333333333328E-2</v>
      </c>
      <c r="D198" s="129"/>
      <c r="E198" s="129"/>
      <c r="F198" s="216"/>
    </row>
    <row r="199" spans="1:6" ht="14.25" x14ac:dyDescent="0.2">
      <c r="A199" s="213">
        <f t="shared" si="6"/>
        <v>38534</v>
      </c>
      <c r="B199" s="214">
        <v>2.23E-2</v>
      </c>
      <c r="C199" s="214">
        <f t="shared" si="5"/>
        <v>2.5841666666666662E-2</v>
      </c>
      <c r="D199" s="129"/>
      <c r="E199" s="129"/>
      <c r="F199" s="216"/>
    </row>
    <row r="200" spans="1:6" ht="14.25" x14ac:dyDescent="0.2">
      <c r="A200" s="213">
        <f t="shared" si="6"/>
        <v>38565</v>
      </c>
      <c r="B200" s="214">
        <v>2.23E-2</v>
      </c>
      <c r="C200" s="214">
        <f t="shared" si="5"/>
        <v>2.5383333333333327E-2</v>
      </c>
      <c r="D200" s="129"/>
      <c r="E200" s="129"/>
      <c r="F200" s="216"/>
    </row>
    <row r="201" spans="1:6" ht="14.25" x14ac:dyDescent="0.2">
      <c r="A201" s="213">
        <f t="shared" si="6"/>
        <v>38596</v>
      </c>
      <c r="B201" s="214">
        <v>2.23E-2</v>
      </c>
      <c r="C201" s="214">
        <f t="shared" si="5"/>
        <v>2.5049999999999992E-2</v>
      </c>
      <c r="D201" s="129"/>
      <c r="E201" s="129"/>
      <c r="F201" s="216"/>
    </row>
    <row r="202" spans="1:6" ht="14.25" x14ac:dyDescent="0.2">
      <c r="A202" s="213">
        <f t="shared" si="6"/>
        <v>38626</v>
      </c>
      <c r="B202" s="214">
        <v>2.4300000000000002E-2</v>
      </c>
      <c r="C202" s="214">
        <f t="shared" si="5"/>
        <v>2.4758333333333327E-2</v>
      </c>
      <c r="D202" s="129"/>
      <c r="E202" s="129"/>
      <c r="F202" s="216"/>
    </row>
    <row r="203" spans="1:6" ht="14.25" x14ac:dyDescent="0.2">
      <c r="A203" s="213">
        <f t="shared" si="6"/>
        <v>38657</v>
      </c>
      <c r="B203" s="214">
        <v>2.53E-2</v>
      </c>
      <c r="C203" s="214">
        <f t="shared" si="5"/>
        <v>2.4549999999999992E-2</v>
      </c>
      <c r="D203" s="129"/>
      <c r="E203" s="129"/>
      <c r="F203" s="216"/>
    </row>
    <row r="204" spans="1:6" ht="15" x14ac:dyDescent="0.25">
      <c r="A204" s="217">
        <f t="shared" si="6"/>
        <v>38687</v>
      </c>
      <c r="B204" s="218">
        <v>2.53E-2</v>
      </c>
      <c r="C204" s="218">
        <f t="shared" si="5"/>
        <v>2.4549999999999992E-2</v>
      </c>
      <c r="D204" s="129"/>
      <c r="E204" s="129"/>
      <c r="F204" s="216"/>
    </row>
    <row r="205" spans="1:6" ht="14.25" x14ac:dyDescent="0.2">
      <c r="A205" s="213">
        <f t="shared" si="6"/>
        <v>38718</v>
      </c>
      <c r="B205" s="214">
        <v>2.53E-2</v>
      </c>
      <c r="C205" s="214">
        <f t="shared" si="5"/>
        <v>2.4466666666666661E-2</v>
      </c>
      <c r="D205" s="129"/>
      <c r="E205" s="129"/>
      <c r="F205" s="216"/>
    </row>
    <row r="206" spans="1:6" ht="14.25" x14ac:dyDescent="0.2">
      <c r="A206" s="213">
        <f t="shared" si="6"/>
        <v>38749</v>
      </c>
      <c r="B206" s="214">
        <v>2.8799999999999999E-2</v>
      </c>
      <c r="C206" s="214">
        <f t="shared" si="5"/>
        <v>2.4674999999999992E-2</v>
      </c>
      <c r="D206" s="129"/>
      <c r="E206" s="129"/>
      <c r="F206" s="216"/>
    </row>
    <row r="207" spans="1:6" ht="14.25" x14ac:dyDescent="0.2">
      <c r="A207" s="213">
        <f t="shared" si="6"/>
        <v>38777</v>
      </c>
      <c r="B207" s="214">
        <v>2.8799999999999999E-2</v>
      </c>
      <c r="C207" s="214">
        <f t="shared" si="5"/>
        <v>2.4799999999999992E-2</v>
      </c>
      <c r="D207" s="129"/>
      <c r="E207" s="129"/>
      <c r="F207" s="216"/>
    </row>
    <row r="208" spans="1:6" ht="14.25" x14ac:dyDescent="0.2">
      <c r="A208" s="213">
        <f t="shared" si="6"/>
        <v>38808</v>
      </c>
      <c r="B208" s="214">
        <v>2.8799999999999999E-2</v>
      </c>
      <c r="C208" s="214">
        <f t="shared" si="5"/>
        <v>2.5091666666666665E-2</v>
      </c>
      <c r="D208" s="129"/>
      <c r="E208" s="129"/>
      <c r="F208" s="216"/>
    </row>
    <row r="209" spans="1:6" ht="14.25" x14ac:dyDescent="0.2">
      <c r="A209" s="213">
        <f t="shared" si="6"/>
        <v>38838</v>
      </c>
      <c r="B209" s="214">
        <v>3.1800000000000002E-2</v>
      </c>
      <c r="C209" s="214">
        <f t="shared" si="5"/>
        <v>2.5633333333333331E-2</v>
      </c>
      <c r="D209" s="129"/>
      <c r="E209" s="129"/>
      <c r="F209" s="216"/>
    </row>
    <row r="210" spans="1:6" ht="14.25" x14ac:dyDescent="0.2">
      <c r="A210" s="213">
        <f t="shared" si="6"/>
        <v>38869</v>
      </c>
      <c r="B210" s="214">
        <v>3.1800000000000002E-2</v>
      </c>
      <c r="C210" s="214">
        <f t="shared" si="5"/>
        <v>2.6425000000000001E-2</v>
      </c>
      <c r="D210" s="129"/>
      <c r="E210" s="129"/>
      <c r="F210" s="216"/>
    </row>
    <row r="211" spans="1:6" ht="14.25" x14ac:dyDescent="0.2">
      <c r="A211" s="213">
        <f t="shared" si="6"/>
        <v>38899</v>
      </c>
      <c r="B211" s="214">
        <v>3.1800000000000002E-2</v>
      </c>
      <c r="C211" s="214">
        <f t="shared" si="5"/>
        <v>2.7216666666666667E-2</v>
      </c>
      <c r="D211" s="129"/>
      <c r="E211" s="129"/>
      <c r="F211" s="216"/>
    </row>
    <row r="212" spans="1:6" ht="14.25" x14ac:dyDescent="0.2">
      <c r="A212" s="213">
        <f t="shared" si="6"/>
        <v>38930</v>
      </c>
      <c r="B212" s="214">
        <v>2.98E-2</v>
      </c>
      <c r="C212" s="214">
        <f t="shared" si="5"/>
        <v>2.7841666666666667E-2</v>
      </c>
      <c r="D212" s="129"/>
      <c r="E212" s="129"/>
      <c r="F212" s="216"/>
    </row>
    <row r="213" spans="1:6" ht="14.25" x14ac:dyDescent="0.2">
      <c r="A213" s="213">
        <f t="shared" si="6"/>
        <v>38961</v>
      </c>
      <c r="B213" s="214">
        <v>2.8799999999999999E-2</v>
      </c>
      <c r="C213" s="214">
        <f t="shared" si="5"/>
        <v>2.838333333333333E-2</v>
      </c>
      <c r="D213" s="129"/>
      <c r="E213" s="129"/>
      <c r="F213" s="216"/>
    </row>
    <row r="214" spans="1:6" ht="14.25" x14ac:dyDescent="0.2">
      <c r="A214" s="213">
        <f t="shared" si="6"/>
        <v>38991</v>
      </c>
      <c r="B214" s="214">
        <v>2.8799999999999999E-2</v>
      </c>
      <c r="C214" s="214">
        <f t="shared" si="5"/>
        <v>2.875833333333333E-2</v>
      </c>
      <c r="D214" s="129"/>
      <c r="E214" s="129"/>
      <c r="F214" s="216"/>
    </row>
    <row r="215" spans="1:6" ht="14.25" x14ac:dyDescent="0.2">
      <c r="A215" s="213">
        <f t="shared" si="6"/>
        <v>39022</v>
      </c>
      <c r="B215" s="214">
        <v>2.7799999999999998E-2</v>
      </c>
      <c r="C215" s="214">
        <f t="shared" si="5"/>
        <v>2.8966666666666665E-2</v>
      </c>
      <c r="D215" s="129"/>
      <c r="E215" s="129"/>
      <c r="F215" s="216"/>
    </row>
    <row r="216" spans="1:6" ht="15" x14ac:dyDescent="0.25">
      <c r="A216" s="217">
        <f t="shared" si="6"/>
        <v>39052</v>
      </c>
      <c r="B216" s="218">
        <v>2.6800000000000001E-2</v>
      </c>
      <c r="C216" s="218">
        <f t="shared" si="5"/>
        <v>2.9091666666666665E-2</v>
      </c>
      <c r="D216" s="129"/>
      <c r="E216" s="129"/>
      <c r="F216" s="216"/>
    </row>
    <row r="217" spans="1:6" ht="14.25" x14ac:dyDescent="0.2">
      <c r="A217" s="213">
        <f t="shared" si="6"/>
        <v>39083</v>
      </c>
      <c r="B217" s="214">
        <v>2.6800000000000001E-2</v>
      </c>
      <c r="C217" s="214">
        <f t="shared" ref="C217:C280" si="7">AVERAGE(B206:B217)</f>
        <v>2.9216666666666665E-2</v>
      </c>
      <c r="D217" s="129"/>
      <c r="E217" s="129"/>
      <c r="F217" s="216"/>
    </row>
    <row r="218" spans="1:6" ht="14.25" x14ac:dyDescent="0.2">
      <c r="A218" s="213">
        <f t="shared" si="6"/>
        <v>39114</v>
      </c>
      <c r="B218" s="214">
        <v>2.9300000000000003E-2</v>
      </c>
      <c r="C218" s="214">
        <f t="shared" si="7"/>
        <v>2.9258333333333331E-2</v>
      </c>
      <c r="D218" s="129"/>
      <c r="E218" s="129"/>
      <c r="F218" s="216"/>
    </row>
    <row r="219" spans="1:6" ht="14.25" x14ac:dyDescent="0.2">
      <c r="A219" s="213">
        <f t="shared" si="6"/>
        <v>39142</v>
      </c>
      <c r="B219" s="214">
        <v>2.7300000000000001E-2</v>
      </c>
      <c r="C219" s="214">
        <f t="shared" si="7"/>
        <v>2.9133333333333331E-2</v>
      </c>
      <c r="D219" s="129"/>
      <c r="E219" s="129"/>
      <c r="F219" s="216"/>
    </row>
    <row r="220" spans="1:6" ht="14.25" x14ac:dyDescent="0.2">
      <c r="A220" s="213">
        <f t="shared" si="6"/>
        <v>39173</v>
      </c>
      <c r="B220" s="214">
        <v>2.7300000000000001E-2</v>
      </c>
      <c r="C220" s="214">
        <f t="shared" si="7"/>
        <v>2.900833333333333E-2</v>
      </c>
      <c r="D220" s="129"/>
      <c r="E220" s="129"/>
      <c r="F220" s="216"/>
    </row>
    <row r="221" spans="1:6" ht="14.25" x14ac:dyDescent="0.2">
      <c r="A221" s="213">
        <f t="shared" si="6"/>
        <v>39203</v>
      </c>
      <c r="B221" s="214">
        <v>3.1300000000000001E-2</v>
      </c>
      <c r="C221" s="214">
        <f t="shared" si="7"/>
        <v>2.8966666666666665E-2</v>
      </c>
      <c r="D221" s="129"/>
      <c r="E221" s="129"/>
      <c r="F221" s="216"/>
    </row>
    <row r="222" spans="1:6" ht="14.25" x14ac:dyDescent="0.2">
      <c r="A222" s="213">
        <f t="shared" si="6"/>
        <v>39234</v>
      </c>
      <c r="B222" s="214">
        <v>3.4500000000000003E-2</v>
      </c>
      <c r="C222" s="214">
        <f t="shared" si="7"/>
        <v>2.9191666666666661E-2</v>
      </c>
      <c r="D222" s="129"/>
      <c r="E222" s="129"/>
      <c r="F222" s="216"/>
    </row>
    <row r="223" spans="1:6" ht="14.25" x14ac:dyDescent="0.2">
      <c r="A223" s="213">
        <f t="shared" si="6"/>
        <v>39264</v>
      </c>
      <c r="B223" s="214">
        <v>3.6000000000000004E-2</v>
      </c>
      <c r="C223" s="214">
        <f t="shared" si="7"/>
        <v>2.9541666666666671E-2</v>
      </c>
      <c r="D223" s="129"/>
      <c r="E223" s="129"/>
      <c r="F223" s="216"/>
    </row>
    <row r="224" spans="1:6" ht="14.25" x14ac:dyDescent="0.2">
      <c r="A224" s="213">
        <f t="shared" si="6"/>
        <v>39295</v>
      </c>
      <c r="B224" s="214">
        <v>3.2300000000000002E-2</v>
      </c>
      <c r="C224" s="214">
        <f t="shared" si="7"/>
        <v>2.9749999999999999E-2</v>
      </c>
      <c r="D224" s="129"/>
      <c r="E224" s="129"/>
      <c r="F224" s="216"/>
    </row>
    <row r="225" spans="1:6" ht="14.25" x14ac:dyDescent="0.2">
      <c r="A225" s="213">
        <f t="shared" si="6"/>
        <v>39326</v>
      </c>
      <c r="B225" s="214">
        <v>3.2300000000000002E-2</v>
      </c>
      <c r="C225" s="214">
        <f t="shared" si="7"/>
        <v>3.0041666666666671E-2</v>
      </c>
      <c r="D225" s="129"/>
      <c r="E225" s="129"/>
      <c r="F225" s="216"/>
    </row>
    <row r="226" spans="1:6" ht="14.25" x14ac:dyDescent="0.2">
      <c r="A226" s="213">
        <f t="shared" si="6"/>
        <v>39356</v>
      </c>
      <c r="B226" s="214">
        <v>3.2300000000000002E-2</v>
      </c>
      <c r="C226" s="214">
        <f t="shared" si="7"/>
        <v>3.0333333333333334E-2</v>
      </c>
      <c r="D226" s="129"/>
      <c r="E226" s="129"/>
      <c r="F226" s="216"/>
    </row>
    <row r="227" spans="1:6" ht="14.25" x14ac:dyDescent="0.2">
      <c r="A227" s="213">
        <f t="shared" si="6"/>
        <v>39387</v>
      </c>
      <c r="B227" s="214">
        <v>2.98E-2</v>
      </c>
      <c r="C227" s="214">
        <f t="shared" si="7"/>
        <v>3.0499999999999999E-2</v>
      </c>
      <c r="D227" s="129"/>
      <c r="E227" s="129"/>
      <c r="F227" s="216"/>
    </row>
    <row r="228" spans="1:6" ht="15" x14ac:dyDescent="0.25">
      <c r="A228" s="217">
        <f t="shared" si="6"/>
        <v>39417</v>
      </c>
      <c r="B228" s="218">
        <v>3.1E-2</v>
      </c>
      <c r="C228" s="218">
        <f t="shared" si="7"/>
        <v>3.0849999999999999E-2</v>
      </c>
      <c r="D228" s="129"/>
      <c r="E228" s="129"/>
      <c r="F228" s="216"/>
    </row>
    <row r="229" spans="1:6" ht="14.25" x14ac:dyDescent="0.2">
      <c r="A229" s="213">
        <f t="shared" si="6"/>
        <v>39448</v>
      </c>
      <c r="B229" s="214">
        <v>2.8799999999999999E-2</v>
      </c>
      <c r="C229" s="214">
        <f t="shared" si="7"/>
        <v>3.1016666666666668E-2</v>
      </c>
      <c r="D229" s="129"/>
      <c r="E229" s="129"/>
      <c r="F229" s="216"/>
    </row>
    <row r="230" spans="1:6" ht="14.25" x14ac:dyDescent="0.2">
      <c r="A230" s="213">
        <f t="shared" si="6"/>
        <v>39479</v>
      </c>
      <c r="B230" s="214">
        <v>2.98E-2</v>
      </c>
      <c r="C230" s="214">
        <f t="shared" si="7"/>
        <v>3.1058333333333337E-2</v>
      </c>
      <c r="D230" s="129"/>
      <c r="E230" s="129"/>
      <c r="F230" s="216"/>
    </row>
    <row r="231" spans="1:6" ht="14.25" x14ac:dyDescent="0.2">
      <c r="A231" s="213">
        <f t="shared" si="6"/>
        <v>39508</v>
      </c>
      <c r="B231" s="214">
        <v>2.63E-2</v>
      </c>
      <c r="C231" s="214">
        <f t="shared" si="7"/>
        <v>3.0974999999999992E-2</v>
      </c>
      <c r="D231" s="129"/>
      <c r="E231" s="129"/>
      <c r="F231" s="216"/>
    </row>
    <row r="232" spans="1:6" ht="14.25" x14ac:dyDescent="0.2">
      <c r="A232" s="213">
        <f t="shared" si="6"/>
        <v>39539</v>
      </c>
      <c r="B232" s="214">
        <v>2.63E-2</v>
      </c>
      <c r="C232" s="214">
        <f t="shared" si="7"/>
        <v>3.0891666666666661E-2</v>
      </c>
      <c r="D232" s="129"/>
      <c r="E232" s="129"/>
      <c r="F232" s="216"/>
    </row>
    <row r="233" spans="1:6" ht="14.25" x14ac:dyDescent="0.2">
      <c r="A233" s="213">
        <f t="shared" si="6"/>
        <v>39569</v>
      </c>
      <c r="B233" s="214">
        <v>2.75E-2</v>
      </c>
      <c r="C233" s="214">
        <f t="shared" si="7"/>
        <v>3.0575000000000001E-2</v>
      </c>
      <c r="D233" s="129"/>
      <c r="E233" s="129"/>
      <c r="F233" s="216"/>
    </row>
    <row r="234" spans="1:6" ht="14.25" x14ac:dyDescent="0.2">
      <c r="A234" s="213">
        <f t="shared" si="6"/>
        <v>39600</v>
      </c>
      <c r="B234" s="214">
        <v>2.9500000000000002E-2</v>
      </c>
      <c r="C234" s="214">
        <f t="shared" si="7"/>
        <v>3.0158333333333332E-2</v>
      </c>
      <c r="D234" s="129"/>
      <c r="E234" s="129"/>
      <c r="F234" s="216"/>
    </row>
    <row r="235" spans="1:6" ht="14.25" x14ac:dyDescent="0.2">
      <c r="A235" s="213">
        <f t="shared" si="6"/>
        <v>39630</v>
      </c>
      <c r="B235" s="214">
        <v>2.9500000000000002E-2</v>
      </c>
      <c r="C235" s="214">
        <f t="shared" si="7"/>
        <v>2.961666666666667E-2</v>
      </c>
      <c r="D235" s="129"/>
      <c r="E235" s="129"/>
      <c r="F235" s="216"/>
    </row>
    <row r="236" spans="1:6" ht="14.25" x14ac:dyDescent="0.2">
      <c r="A236" s="213">
        <f t="shared" si="6"/>
        <v>39661</v>
      </c>
      <c r="B236" s="214">
        <v>2.9500000000000002E-2</v>
      </c>
      <c r="C236" s="214">
        <f t="shared" si="7"/>
        <v>2.9383333333333341E-2</v>
      </c>
      <c r="D236" s="129"/>
      <c r="E236" s="129"/>
      <c r="F236" s="216"/>
    </row>
    <row r="237" spans="1:6" ht="14.25" x14ac:dyDescent="0.2">
      <c r="A237" s="213">
        <f t="shared" si="6"/>
        <v>39692</v>
      </c>
      <c r="B237" s="214">
        <v>2.9500000000000002E-2</v>
      </c>
      <c r="C237" s="214">
        <f t="shared" si="7"/>
        <v>2.9150000000000006E-2</v>
      </c>
      <c r="D237" s="129"/>
      <c r="E237" s="129"/>
      <c r="F237" s="216"/>
    </row>
    <row r="238" spans="1:6" ht="14.25" x14ac:dyDescent="0.2">
      <c r="A238" s="213">
        <f t="shared" si="6"/>
        <v>39722</v>
      </c>
      <c r="B238" s="214">
        <v>2.9500000000000002E-2</v>
      </c>
      <c r="C238" s="214">
        <f t="shared" si="7"/>
        <v>2.8916666666666674E-2</v>
      </c>
      <c r="D238" s="129"/>
      <c r="E238" s="129"/>
      <c r="F238" s="216"/>
    </row>
    <row r="239" spans="1:6" ht="14.25" x14ac:dyDescent="0.2">
      <c r="A239" s="213">
        <f t="shared" si="6"/>
        <v>39753</v>
      </c>
      <c r="B239" s="214">
        <v>2.8300000000000002E-2</v>
      </c>
      <c r="C239" s="214">
        <f t="shared" si="7"/>
        <v>2.879166666666667E-2</v>
      </c>
      <c r="D239" s="129"/>
      <c r="E239" s="129"/>
      <c r="F239" s="216"/>
    </row>
    <row r="240" spans="1:6" ht="15" x14ac:dyDescent="0.25">
      <c r="A240" s="217">
        <f t="shared" si="6"/>
        <v>39783</v>
      </c>
      <c r="B240" s="218">
        <v>2.23E-2</v>
      </c>
      <c r="C240" s="218">
        <f t="shared" si="7"/>
        <v>2.806666666666667E-2</v>
      </c>
      <c r="D240" s="129"/>
      <c r="E240" s="129"/>
      <c r="F240" s="216"/>
    </row>
    <row r="241" spans="1:6" ht="14.25" x14ac:dyDescent="0.2">
      <c r="A241" s="213">
        <f t="shared" si="6"/>
        <v>39814</v>
      </c>
      <c r="B241" s="214">
        <v>1.95E-2</v>
      </c>
      <c r="C241" s="214">
        <f t="shared" si="7"/>
        <v>2.7291666666666669E-2</v>
      </c>
      <c r="D241" s="129"/>
      <c r="E241" s="129"/>
      <c r="F241" s="216"/>
    </row>
    <row r="242" spans="1:6" ht="14.25" x14ac:dyDescent="0.2">
      <c r="A242" s="213">
        <f t="shared" si="6"/>
        <v>39845</v>
      </c>
      <c r="B242" s="214">
        <v>1.95E-2</v>
      </c>
      <c r="C242" s="214">
        <f t="shared" si="7"/>
        <v>2.6433333333333336E-2</v>
      </c>
      <c r="D242" s="129"/>
      <c r="E242" s="129"/>
      <c r="F242" s="216"/>
    </row>
    <row r="243" spans="1:6" ht="14.25" x14ac:dyDescent="0.2">
      <c r="A243" s="213">
        <f t="shared" si="6"/>
        <v>39873</v>
      </c>
      <c r="B243" s="214">
        <v>1.95E-2</v>
      </c>
      <c r="C243" s="214">
        <f t="shared" si="7"/>
        <v>2.5866666666666673E-2</v>
      </c>
      <c r="D243" s="129"/>
      <c r="E243" s="129"/>
      <c r="F243" s="216"/>
    </row>
    <row r="244" spans="1:6" ht="14.25" x14ac:dyDescent="0.2">
      <c r="A244" s="213">
        <f t="shared" si="6"/>
        <v>39904</v>
      </c>
      <c r="B244" s="214">
        <v>1.6500000000000001E-2</v>
      </c>
      <c r="C244" s="214">
        <f t="shared" si="7"/>
        <v>2.5050000000000003E-2</v>
      </c>
      <c r="D244" s="129"/>
      <c r="E244" s="129"/>
      <c r="F244" s="216"/>
    </row>
    <row r="245" spans="1:6" ht="14.25" x14ac:dyDescent="0.2">
      <c r="A245" s="213">
        <f t="shared" si="6"/>
        <v>39934</v>
      </c>
      <c r="B245" s="214">
        <v>1.6500000000000001E-2</v>
      </c>
      <c r="C245" s="214">
        <f t="shared" si="7"/>
        <v>2.4133333333333336E-2</v>
      </c>
      <c r="D245" s="129"/>
      <c r="E245" s="129"/>
      <c r="F245" s="216"/>
    </row>
    <row r="246" spans="1:6" ht="14.25" x14ac:dyDescent="0.2">
      <c r="A246" s="213">
        <f t="shared" si="6"/>
        <v>39965</v>
      </c>
      <c r="B246" s="214">
        <v>1.6500000000000001E-2</v>
      </c>
      <c r="C246" s="214">
        <f t="shared" si="7"/>
        <v>2.3050000000000001E-2</v>
      </c>
      <c r="D246" s="129"/>
      <c r="E246" s="129"/>
      <c r="F246" s="216"/>
    </row>
    <row r="247" spans="1:6" ht="14.25" x14ac:dyDescent="0.2">
      <c r="A247" s="213">
        <f t="shared" si="6"/>
        <v>39995</v>
      </c>
      <c r="B247" s="214">
        <v>1.7299999999999999E-2</v>
      </c>
      <c r="C247" s="214">
        <f t="shared" si="7"/>
        <v>2.2033333333333332E-2</v>
      </c>
      <c r="D247" s="129"/>
      <c r="E247" s="129"/>
      <c r="F247" s="216"/>
    </row>
    <row r="248" spans="1:6" ht="14.25" x14ac:dyDescent="0.2">
      <c r="A248" s="213">
        <f t="shared" si="6"/>
        <v>40026</v>
      </c>
      <c r="B248" s="214">
        <v>1.7299999999999999E-2</v>
      </c>
      <c r="C248" s="214">
        <f t="shared" si="7"/>
        <v>2.101666666666667E-2</v>
      </c>
      <c r="D248" s="129"/>
      <c r="E248" s="129"/>
      <c r="F248" s="216"/>
    </row>
    <row r="249" spans="1:6" ht="14.25" x14ac:dyDescent="0.2">
      <c r="A249" s="213">
        <f t="shared" si="6"/>
        <v>40057</v>
      </c>
      <c r="B249" s="214">
        <v>1.7299999999999999E-2</v>
      </c>
      <c r="C249" s="214">
        <f t="shared" si="7"/>
        <v>2.0000000000000007E-2</v>
      </c>
      <c r="D249" s="129"/>
      <c r="E249" s="129"/>
      <c r="F249" s="216"/>
    </row>
    <row r="250" spans="1:6" ht="14.25" x14ac:dyDescent="0.2">
      <c r="A250" s="213">
        <f t="shared" si="6"/>
        <v>40087</v>
      </c>
      <c r="B250" s="214">
        <v>1.7299999999999999E-2</v>
      </c>
      <c r="C250" s="214">
        <f t="shared" si="7"/>
        <v>1.8983333333333338E-2</v>
      </c>
      <c r="D250" s="129"/>
      <c r="E250" s="129"/>
      <c r="F250" s="216"/>
    </row>
    <row r="251" spans="1:6" ht="14.25" x14ac:dyDescent="0.2">
      <c r="A251" s="213">
        <f t="shared" si="6"/>
        <v>40118</v>
      </c>
      <c r="B251" s="214">
        <v>1.7500000000000002E-2</v>
      </c>
      <c r="C251" s="214">
        <f t="shared" si="7"/>
        <v>1.808333333333334E-2</v>
      </c>
      <c r="D251" s="129"/>
      <c r="E251" s="129"/>
      <c r="F251" s="216"/>
    </row>
    <row r="252" spans="1:6" ht="15" x14ac:dyDescent="0.25">
      <c r="A252" s="217">
        <f t="shared" si="6"/>
        <v>40148</v>
      </c>
      <c r="B252" s="218">
        <v>1.6299999999999999E-2</v>
      </c>
      <c r="C252" s="218">
        <f t="shared" si="7"/>
        <v>1.7583333333333336E-2</v>
      </c>
      <c r="D252" s="129"/>
      <c r="E252" s="129"/>
      <c r="F252" s="216"/>
    </row>
    <row r="253" spans="1:6" ht="14.25" x14ac:dyDescent="0.2">
      <c r="A253" s="213">
        <f t="shared" si="6"/>
        <v>40179</v>
      </c>
      <c r="B253" s="214">
        <v>1.6299999999999999E-2</v>
      </c>
      <c r="C253" s="214">
        <f t="shared" si="7"/>
        <v>1.7316666666666671E-2</v>
      </c>
      <c r="D253" s="129"/>
      <c r="E253" s="129"/>
      <c r="F253" s="216"/>
    </row>
    <row r="254" spans="1:6" ht="14.25" x14ac:dyDescent="0.2">
      <c r="A254" s="213">
        <f t="shared" si="6"/>
        <v>40210</v>
      </c>
      <c r="B254" s="214">
        <v>1.6299999999999999E-2</v>
      </c>
      <c r="C254" s="214">
        <f t="shared" si="7"/>
        <v>1.7050000000000003E-2</v>
      </c>
      <c r="D254" s="129"/>
      <c r="E254" s="129"/>
      <c r="F254" s="216"/>
    </row>
    <row r="255" spans="1:6" ht="14.25" x14ac:dyDescent="0.2">
      <c r="A255" s="213">
        <f t="shared" si="6"/>
        <v>40238</v>
      </c>
      <c r="B255" s="214">
        <v>1.7500000000000002E-2</v>
      </c>
      <c r="C255" s="214">
        <f t="shared" si="7"/>
        <v>1.6883333333333334E-2</v>
      </c>
      <c r="D255" s="129"/>
      <c r="E255" s="129"/>
      <c r="F255" s="216"/>
    </row>
    <row r="256" spans="1:6" ht="14.25" x14ac:dyDescent="0.2">
      <c r="A256" s="213">
        <f t="shared" si="6"/>
        <v>40269</v>
      </c>
      <c r="B256" s="214">
        <v>1.8500000000000003E-2</v>
      </c>
      <c r="C256" s="214">
        <f t="shared" si="7"/>
        <v>1.7049999999999999E-2</v>
      </c>
      <c r="D256" s="129"/>
      <c r="E256" s="129"/>
      <c r="F256" s="216"/>
    </row>
    <row r="257" spans="1:6" ht="14.25" x14ac:dyDescent="0.2">
      <c r="A257" s="213">
        <f t="shared" si="6"/>
        <v>40299</v>
      </c>
      <c r="B257" s="214">
        <v>2.35E-2</v>
      </c>
      <c r="C257" s="214">
        <f t="shared" si="7"/>
        <v>1.7633333333333331E-2</v>
      </c>
      <c r="D257" s="129"/>
      <c r="E257" s="129"/>
      <c r="F257" s="216"/>
    </row>
    <row r="258" spans="1:6" ht="14.25" x14ac:dyDescent="0.2">
      <c r="A258" s="213">
        <f t="shared" ref="A258:A321" si="8">DATE(YEAR(A257), MONTH(A257)+1, DAY(A257))</f>
        <v>40330</v>
      </c>
      <c r="B258" s="214">
        <v>1.8500000000000003E-2</v>
      </c>
      <c r="C258" s="214">
        <f t="shared" si="7"/>
        <v>1.78E-2</v>
      </c>
      <c r="D258" s="129"/>
      <c r="E258" s="129"/>
      <c r="F258" s="216"/>
    </row>
    <row r="259" spans="1:6" ht="14.25" x14ac:dyDescent="0.2">
      <c r="A259" s="213">
        <f t="shared" si="8"/>
        <v>40360</v>
      </c>
      <c r="B259" s="214">
        <v>1.8500000000000003E-2</v>
      </c>
      <c r="C259" s="214">
        <f t="shared" si="7"/>
        <v>1.7899999999999999E-2</v>
      </c>
      <c r="D259" s="129"/>
      <c r="E259" s="129"/>
      <c r="F259" s="216"/>
    </row>
    <row r="260" spans="1:6" ht="14.25" x14ac:dyDescent="0.2">
      <c r="A260" s="213">
        <f t="shared" si="8"/>
        <v>40391</v>
      </c>
      <c r="B260" s="214">
        <v>1.7500000000000002E-2</v>
      </c>
      <c r="C260" s="214">
        <f t="shared" si="7"/>
        <v>1.7916666666666668E-2</v>
      </c>
      <c r="D260" s="129"/>
      <c r="E260" s="129"/>
      <c r="F260" s="216"/>
    </row>
    <row r="261" spans="1:6" ht="14.25" x14ac:dyDescent="0.2">
      <c r="A261" s="213">
        <f t="shared" si="8"/>
        <v>40422</v>
      </c>
      <c r="B261" s="214">
        <v>1.8500000000000003E-2</v>
      </c>
      <c r="C261" s="214">
        <f t="shared" si="7"/>
        <v>1.801666666666667E-2</v>
      </c>
      <c r="D261" s="129"/>
      <c r="E261" s="129"/>
      <c r="F261" s="216"/>
    </row>
    <row r="262" spans="1:6" ht="14.25" x14ac:dyDescent="0.2">
      <c r="A262" s="213">
        <f t="shared" si="8"/>
        <v>40452</v>
      </c>
      <c r="B262" s="214">
        <v>1.8500000000000003E-2</v>
      </c>
      <c r="C262" s="214">
        <f t="shared" si="7"/>
        <v>1.811666666666667E-2</v>
      </c>
      <c r="D262" s="129"/>
      <c r="E262" s="129"/>
      <c r="F262" s="216"/>
    </row>
    <row r="263" spans="1:6" ht="14.25" x14ac:dyDescent="0.2">
      <c r="A263" s="213">
        <f t="shared" si="8"/>
        <v>40483</v>
      </c>
      <c r="B263" s="214">
        <v>1.8500000000000003E-2</v>
      </c>
      <c r="C263" s="214">
        <f t="shared" si="7"/>
        <v>1.8200000000000008E-2</v>
      </c>
      <c r="D263" s="129"/>
      <c r="E263" s="129"/>
      <c r="F263" s="216"/>
    </row>
    <row r="264" spans="1:6" ht="15" x14ac:dyDescent="0.25">
      <c r="A264" s="217">
        <f t="shared" si="8"/>
        <v>40513</v>
      </c>
      <c r="B264" s="218">
        <v>1.8500000000000003E-2</v>
      </c>
      <c r="C264" s="218">
        <f t="shared" si="7"/>
        <v>1.8383333333333338E-2</v>
      </c>
      <c r="D264" s="129"/>
      <c r="E264" s="129"/>
      <c r="F264" s="216"/>
    </row>
    <row r="265" spans="1:6" ht="14.25" x14ac:dyDescent="0.2">
      <c r="A265" s="213">
        <f t="shared" si="8"/>
        <v>40544</v>
      </c>
      <c r="B265" s="214">
        <v>1.8500000000000003E-2</v>
      </c>
      <c r="C265" s="214">
        <f t="shared" si="7"/>
        <v>1.8566666666666676E-2</v>
      </c>
      <c r="D265" s="129"/>
      <c r="E265" s="129"/>
      <c r="F265" s="216"/>
    </row>
    <row r="266" spans="1:6" ht="14.25" x14ac:dyDescent="0.2">
      <c r="A266" s="213">
        <f t="shared" si="8"/>
        <v>40575</v>
      </c>
      <c r="B266" s="214">
        <v>1.8500000000000003E-2</v>
      </c>
      <c r="C266" s="214">
        <f t="shared" si="7"/>
        <v>1.8750000000000006E-2</v>
      </c>
      <c r="D266" s="129"/>
      <c r="E266" s="129"/>
      <c r="F266" s="216"/>
    </row>
    <row r="267" spans="1:6" ht="14.25" x14ac:dyDescent="0.2">
      <c r="A267" s="213">
        <f t="shared" si="8"/>
        <v>40603</v>
      </c>
      <c r="B267" s="214">
        <v>1.8500000000000003E-2</v>
      </c>
      <c r="C267" s="214">
        <f t="shared" si="7"/>
        <v>1.8833333333333341E-2</v>
      </c>
      <c r="D267" s="129"/>
      <c r="E267" s="129"/>
      <c r="F267" s="216"/>
    </row>
    <row r="268" spans="1:6" ht="14.25" x14ac:dyDescent="0.2">
      <c r="A268" s="213">
        <f t="shared" si="8"/>
        <v>40634</v>
      </c>
      <c r="B268" s="214">
        <v>1.8500000000000003E-2</v>
      </c>
      <c r="C268" s="214">
        <f t="shared" si="7"/>
        <v>1.8833333333333341E-2</v>
      </c>
      <c r="D268" s="129"/>
      <c r="E268" s="129"/>
      <c r="F268" s="216"/>
    </row>
    <row r="269" spans="1:6" ht="14.25" x14ac:dyDescent="0.2">
      <c r="A269" s="213">
        <f t="shared" si="8"/>
        <v>40664</v>
      </c>
      <c r="B269" s="214">
        <v>1.8500000000000003E-2</v>
      </c>
      <c r="C269" s="214">
        <f t="shared" si="7"/>
        <v>1.8416666666666675E-2</v>
      </c>
      <c r="D269" s="129"/>
      <c r="E269" s="129"/>
      <c r="F269" s="216"/>
    </row>
    <row r="270" spans="1:6" ht="14.25" x14ac:dyDescent="0.2">
      <c r="A270" s="213">
        <f t="shared" si="8"/>
        <v>40695</v>
      </c>
      <c r="B270" s="214">
        <v>1.95E-2</v>
      </c>
      <c r="C270" s="214">
        <f t="shared" si="7"/>
        <v>1.8500000000000006E-2</v>
      </c>
      <c r="D270" s="129"/>
      <c r="E270" s="129"/>
      <c r="F270" s="216"/>
    </row>
    <row r="271" spans="1:6" ht="14.25" x14ac:dyDescent="0.2">
      <c r="A271" s="213">
        <f t="shared" si="8"/>
        <v>40725</v>
      </c>
      <c r="B271" s="214">
        <v>1.95E-2</v>
      </c>
      <c r="C271" s="214">
        <f t="shared" si="7"/>
        <v>1.8583333333333337E-2</v>
      </c>
      <c r="D271" s="129"/>
      <c r="E271" s="129"/>
      <c r="F271" s="216"/>
    </row>
    <row r="272" spans="1:6" ht="14.25" x14ac:dyDescent="0.2">
      <c r="A272" s="213">
        <f t="shared" si="8"/>
        <v>40756</v>
      </c>
      <c r="B272" s="214">
        <v>1.2800000000000001E-2</v>
      </c>
      <c r="C272" s="214">
        <f t="shared" si="7"/>
        <v>1.8191666666666668E-2</v>
      </c>
      <c r="D272" s="129"/>
      <c r="E272" s="129"/>
      <c r="F272" s="216"/>
    </row>
    <row r="273" spans="1:6" ht="14.25" x14ac:dyDescent="0.2">
      <c r="A273" s="213">
        <f t="shared" si="8"/>
        <v>40787</v>
      </c>
      <c r="B273" s="214">
        <v>1.3000000000000001E-2</v>
      </c>
      <c r="C273" s="214">
        <f t="shared" si="7"/>
        <v>1.7733333333333334E-2</v>
      </c>
      <c r="D273" s="129"/>
      <c r="E273" s="129"/>
      <c r="F273" s="216"/>
    </row>
    <row r="274" spans="1:6" ht="14.25" x14ac:dyDescent="0.2">
      <c r="A274" s="213">
        <f t="shared" si="8"/>
        <v>40817</v>
      </c>
      <c r="B274" s="214">
        <v>1.6E-2</v>
      </c>
      <c r="C274" s="214">
        <f t="shared" si="7"/>
        <v>1.7524999999999999E-2</v>
      </c>
      <c r="D274" s="129"/>
      <c r="E274" s="129"/>
      <c r="F274" s="216"/>
    </row>
    <row r="275" spans="1:6" ht="14.25" x14ac:dyDescent="0.2">
      <c r="A275" s="213">
        <f t="shared" si="8"/>
        <v>40848</v>
      </c>
      <c r="B275" s="214">
        <v>1.6E-2</v>
      </c>
      <c r="C275" s="214">
        <f t="shared" si="7"/>
        <v>1.7316666666666671E-2</v>
      </c>
      <c r="D275" s="129"/>
      <c r="E275" s="129"/>
      <c r="F275" s="216"/>
    </row>
    <row r="276" spans="1:6" ht="15" x14ac:dyDescent="0.25">
      <c r="A276" s="217">
        <f t="shared" si="8"/>
        <v>40878</v>
      </c>
      <c r="B276" s="218">
        <v>1.6E-2</v>
      </c>
      <c r="C276" s="218">
        <f t="shared" si="7"/>
        <v>1.7108333333333337E-2</v>
      </c>
      <c r="D276" s="129"/>
      <c r="E276" s="129"/>
      <c r="F276" s="216"/>
    </row>
    <row r="277" spans="1:6" ht="14.25" x14ac:dyDescent="0.2">
      <c r="A277" s="213">
        <f t="shared" si="8"/>
        <v>40909</v>
      </c>
      <c r="B277" s="214">
        <v>1.6E-2</v>
      </c>
      <c r="C277" s="214">
        <f t="shared" si="7"/>
        <v>1.6900000000000009E-2</v>
      </c>
      <c r="D277" s="129"/>
      <c r="E277" s="129"/>
      <c r="F277" s="216"/>
    </row>
    <row r="278" spans="1:6" ht="14.25" x14ac:dyDescent="0.2">
      <c r="A278" s="213">
        <f t="shared" si="8"/>
        <v>40940</v>
      </c>
      <c r="B278" s="214">
        <v>1.8500000000000003E-2</v>
      </c>
      <c r="C278" s="214">
        <f t="shared" si="7"/>
        <v>1.6900000000000009E-2</v>
      </c>
      <c r="D278" s="129"/>
      <c r="E278" s="129"/>
      <c r="F278" s="216"/>
    </row>
    <row r="279" spans="1:6" ht="14.25" x14ac:dyDescent="0.2">
      <c r="A279" s="213">
        <f t="shared" si="8"/>
        <v>40969</v>
      </c>
      <c r="B279" s="214">
        <v>1.4499999999999999E-2</v>
      </c>
      <c r="C279" s="214">
        <f t="shared" si="7"/>
        <v>1.6566666666666674E-2</v>
      </c>
      <c r="D279" s="129"/>
      <c r="E279" s="129"/>
      <c r="F279" s="216"/>
    </row>
    <row r="280" spans="1:6" ht="14.25" x14ac:dyDescent="0.2">
      <c r="A280" s="213">
        <f t="shared" si="8"/>
        <v>41000</v>
      </c>
      <c r="B280" s="214">
        <v>1.4499999999999999E-2</v>
      </c>
      <c r="C280" s="214">
        <f t="shared" si="7"/>
        <v>1.6233333333333339E-2</v>
      </c>
      <c r="D280" s="129"/>
      <c r="E280" s="129"/>
      <c r="F280" s="216"/>
    </row>
    <row r="281" spans="1:6" ht="14.25" x14ac:dyDescent="0.2">
      <c r="A281" s="213">
        <f t="shared" si="8"/>
        <v>41030</v>
      </c>
      <c r="B281" s="214">
        <v>1.4499999999999999E-2</v>
      </c>
      <c r="C281" s="214">
        <f t="shared" ref="C281:C344" si="9">AVERAGE(B270:B281)</f>
        <v>1.5900000000000001E-2</v>
      </c>
      <c r="D281" s="129"/>
      <c r="E281" s="129"/>
      <c r="F281" s="216"/>
    </row>
    <row r="282" spans="1:6" ht="14.25" x14ac:dyDescent="0.2">
      <c r="A282" s="213">
        <f t="shared" si="8"/>
        <v>41061</v>
      </c>
      <c r="B282" s="214">
        <v>1.4499999999999999E-2</v>
      </c>
      <c r="C282" s="214">
        <f t="shared" si="9"/>
        <v>1.548333333333334E-2</v>
      </c>
      <c r="D282" s="129"/>
      <c r="E282" s="129"/>
      <c r="F282" s="216"/>
    </row>
    <row r="283" spans="1:6" ht="14.25" x14ac:dyDescent="0.2">
      <c r="A283" s="213">
        <f t="shared" si="8"/>
        <v>41091</v>
      </c>
      <c r="B283" s="214">
        <v>1.4499999999999999E-2</v>
      </c>
      <c r="C283" s="214">
        <f t="shared" si="9"/>
        <v>1.5066666666666667E-2</v>
      </c>
      <c r="D283" s="129"/>
      <c r="E283" s="129"/>
      <c r="F283" s="216"/>
    </row>
    <row r="284" spans="1:6" ht="14.25" x14ac:dyDescent="0.2">
      <c r="A284" s="213">
        <f t="shared" si="8"/>
        <v>41122</v>
      </c>
      <c r="B284" s="214">
        <v>1.4499999999999999E-2</v>
      </c>
      <c r="C284" s="214">
        <f t="shared" si="9"/>
        <v>1.5208333333333338E-2</v>
      </c>
      <c r="D284" s="129"/>
      <c r="E284" s="129"/>
      <c r="F284" s="216"/>
    </row>
    <row r="285" spans="1:6" ht="14.25" x14ac:dyDescent="0.2">
      <c r="A285" s="213">
        <f t="shared" si="8"/>
        <v>41153</v>
      </c>
      <c r="B285" s="214">
        <v>1.4499999999999999E-2</v>
      </c>
      <c r="C285" s="214">
        <f t="shared" si="9"/>
        <v>1.5333333333333338E-2</v>
      </c>
      <c r="D285" s="129"/>
      <c r="E285" s="129"/>
      <c r="F285" s="216"/>
    </row>
    <row r="286" spans="1:6" ht="14.25" x14ac:dyDescent="0.2">
      <c r="A286" s="213">
        <f t="shared" si="8"/>
        <v>41183</v>
      </c>
      <c r="B286" s="214">
        <v>1.8000000000000002E-2</v>
      </c>
      <c r="C286" s="214">
        <f t="shared" si="9"/>
        <v>1.5500000000000005E-2</v>
      </c>
      <c r="D286" s="129"/>
      <c r="E286" s="129"/>
      <c r="F286" s="216"/>
    </row>
    <row r="287" spans="1:6" ht="14.25" x14ac:dyDescent="0.2">
      <c r="A287" s="213">
        <f t="shared" si="8"/>
        <v>41214</v>
      </c>
      <c r="B287" s="214">
        <v>1.8000000000000002E-2</v>
      </c>
      <c r="C287" s="214">
        <f t="shared" si="9"/>
        <v>1.5666666666666672E-2</v>
      </c>
      <c r="D287" s="129"/>
      <c r="E287" s="129"/>
      <c r="F287" s="216"/>
    </row>
    <row r="288" spans="1:6" ht="15" x14ac:dyDescent="0.25">
      <c r="A288" s="217">
        <f t="shared" si="8"/>
        <v>41244</v>
      </c>
      <c r="B288" s="218">
        <v>1.8000000000000002E-2</v>
      </c>
      <c r="C288" s="218">
        <f t="shared" si="9"/>
        <v>1.5833333333333338E-2</v>
      </c>
      <c r="D288" s="129"/>
      <c r="E288" s="129"/>
      <c r="F288" s="216"/>
    </row>
    <row r="289" spans="1:6" ht="14.25" x14ac:dyDescent="0.2">
      <c r="A289" s="213">
        <f t="shared" si="8"/>
        <v>41275</v>
      </c>
      <c r="B289" s="214">
        <v>1.4499999999999999E-2</v>
      </c>
      <c r="C289" s="214">
        <f t="shared" si="9"/>
        <v>1.5708333333333338E-2</v>
      </c>
      <c r="D289" s="129"/>
      <c r="E289" s="129"/>
      <c r="F289" s="216"/>
    </row>
    <row r="290" spans="1:6" ht="14.25" x14ac:dyDescent="0.2">
      <c r="A290" s="213">
        <f t="shared" si="8"/>
        <v>41306</v>
      </c>
      <c r="B290" s="214">
        <v>1.4499999999999999E-2</v>
      </c>
      <c r="C290" s="214">
        <f t="shared" si="9"/>
        <v>1.5375000000000005E-2</v>
      </c>
      <c r="D290" s="129"/>
      <c r="E290" s="129"/>
      <c r="F290" s="216"/>
    </row>
    <row r="291" spans="1:6" ht="14.25" x14ac:dyDescent="0.2">
      <c r="A291" s="213">
        <f t="shared" si="8"/>
        <v>41334</v>
      </c>
      <c r="B291" s="214">
        <v>1.4499999999999999E-2</v>
      </c>
      <c r="C291" s="214">
        <f t="shared" si="9"/>
        <v>1.5375000000000005E-2</v>
      </c>
      <c r="D291" s="129"/>
      <c r="E291" s="129"/>
      <c r="F291" s="216"/>
    </row>
    <row r="292" spans="1:6" ht="14.25" x14ac:dyDescent="0.2">
      <c r="A292" s="213">
        <f t="shared" si="8"/>
        <v>41365</v>
      </c>
      <c r="B292" s="214">
        <v>1.4499999999999999E-2</v>
      </c>
      <c r="C292" s="214">
        <f t="shared" si="9"/>
        <v>1.5375000000000005E-2</v>
      </c>
      <c r="D292" s="129"/>
      <c r="E292" s="129"/>
      <c r="F292" s="216"/>
    </row>
    <row r="293" spans="1:6" ht="14.25" x14ac:dyDescent="0.2">
      <c r="A293" s="213">
        <f t="shared" si="8"/>
        <v>41395</v>
      </c>
      <c r="B293" s="214">
        <v>1.4499999999999999E-2</v>
      </c>
      <c r="C293" s="214">
        <f t="shared" si="9"/>
        <v>1.5375000000000005E-2</v>
      </c>
      <c r="D293" s="129"/>
      <c r="E293" s="129"/>
      <c r="F293" s="216"/>
    </row>
    <row r="294" spans="1:6" ht="14.25" x14ac:dyDescent="0.2">
      <c r="A294" s="213">
        <f t="shared" si="8"/>
        <v>41426</v>
      </c>
      <c r="B294" s="214">
        <v>1.4499999999999999E-2</v>
      </c>
      <c r="C294" s="214">
        <f t="shared" si="9"/>
        <v>1.5375000000000005E-2</v>
      </c>
      <c r="D294" s="129"/>
      <c r="E294" s="129"/>
      <c r="F294" s="216"/>
    </row>
    <row r="295" spans="1:6" ht="14.25" x14ac:dyDescent="0.2">
      <c r="A295" s="213">
        <f t="shared" si="8"/>
        <v>41456</v>
      </c>
      <c r="B295" s="214">
        <v>1.4499999999999999E-2</v>
      </c>
      <c r="C295" s="214">
        <f t="shared" si="9"/>
        <v>1.5375000000000005E-2</v>
      </c>
      <c r="D295" s="129"/>
      <c r="E295" s="129"/>
      <c r="F295" s="216"/>
    </row>
    <row r="296" spans="1:6" ht="14.25" x14ac:dyDescent="0.2">
      <c r="A296" s="213">
        <f t="shared" si="8"/>
        <v>41487</v>
      </c>
      <c r="B296" s="214">
        <v>1.4499999999999999E-2</v>
      </c>
      <c r="C296" s="214">
        <f t="shared" si="9"/>
        <v>1.5375000000000005E-2</v>
      </c>
      <c r="D296" s="129"/>
      <c r="E296" s="129"/>
      <c r="F296" s="216"/>
    </row>
    <row r="297" spans="1:6" ht="14.25" x14ac:dyDescent="0.2">
      <c r="A297" s="213">
        <f t="shared" si="8"/>
        <v>41518</v>
      </c>
      <c r="B297" s="214">
        <v>1.4499999999999999E-2</v>
      </c>
      <c r="C297" s="214">
        <f t="shared" si="9"/>
        <v>1.5375000000000005E-2</v>
      </c>
      <c r="D297" s="129"/>
      <c r="E297" s="129"/>
      <c r="F297" s="216"/>
    </row>
    <row r="298" spans="1:6" ht="14.25" x14ac:dyDescent="0.2">
      <c r="A298" s="213">
        <f t="shared" si="8"/>
        <v>41548</v>
      </c>
      <c r="B298" s="214">
        <v>1.4499999999999999E-2</v>
      </c>
      <c r="C298" s="214">
        <f t="shared" si="9"/>
        <v>1.5083333333333337E-2</v>
      </c>
      <c r="D298" s="129"/>
      <c r="E298" s="129"/>
      <c r="F298" s="216"/>
    </row>
    <row r="299" spans="1:6" ht="14.25" x14ac:dyDescent="0.2">
      <c r="A299" s="213">
        <f t="shared" si="8"/>
        <v>41579</v>
      </c>
      <c r="B299" s="214">
        <v>1.4499999999999999E-2</v>
      </c>
      <c r="C299" s="214">
        <f t="shared" si="9"/>
        <v>1.479166666666667E-2</v>
      </c>
      <c r="D299" s="129"/>
      <c r="E299" s="129"/>
      <c r="F299" s="216"/>
    </row>
    <row r="300" spans="1:6" ht="15" x14ac:dyDescent="0.25">
      <c r="A300" s="217">
        <f t="shared" si="8"/>
        <v>41609</v>
      </c>
      <c r="B300" s="218">
        <v>1.4499999999999999E-2</v>
      </c>
      <c r="C300" s="218">
        <f t="shared" si="9"/>
        <v>1.4500000000000004E-2</v>
      </c>
      <c r="D300" s="129"/>
      <c r="E300" s="129"/>
      <c r="F300" s="216"/>
    </row>
    <row r="301" spans="1:6" ht="14.25" x14ac:dyDescent="0.2">
      <c r="A301" s="213">
        <f t="shared" si="8"/>
        <v>41640</v>
      </c>
      <c r="B301" s="214">
        <v>1.4499999999999999E-2</v>
      </c>
      <c r="C301" s="214">
        <f t="shared" si="9"/>
        <v>1.4500000000000004E-2</v>
      </c>
      <c r="D301" s="129"/>
      <c r="E301" s="129"/>
      <c r="F301" s="216"/>
    </row>
    <row r="302" spans="1:6" ht="14.25" x14ac:dyDescent="0.2">
      <c r="A302" s="213">
        <f t="shared" si="8"/>
        <v>41671</v>
      </c>
      <c r="B302" s="214">
        <v>1.4499999999999999E-2</v>
      </c>
      <c r="C302" s="214">
        <f t="shared" si="9"/>
        <v>1.4500000000000004E-2</v>
      </c>
      <c r="D302" s="129"/>
      <c r="E302" s="129"/>
      <c r="F302" s="216"/>
    </row>
    <row r="303" spans="1:6" ht="14.25" x14ac:dyDescent="0.2">
      <c r="A303" s="213">
        <f t="shared" si="8"/>
        <v>41699</v>
      </c>
      <c r="B303" s="214">
        <v>1.4499999999999999E-2</v>
      </c>
      <c r="C303" s="214">
        <f t="shared" si="9"/>
        <v>1.4500000000000004E-2</v>
      </c>
      <c r="D303" s="129"/>
      <c r="E303" s="129"/>
      <c r="F303" s="216"/>
    </row>
    <row r="304" spans="1:6" ht="14.25" x14ac:dyDescent="0.2">
      <c r="A304" s="213">
        <f t="shared" si="8"/>
        <v>41730</v>
      </c>
      <c r="B304" s="214">
        <v>1.4499999999999999E-2</v>
      </c>
      <c r="C304" s="214">
        <f t="shared" si="9"/>
        <v>1.4500000000000004E-2</v>
      </c>
      <c r="D304" s="129"/>
      <c r="E304" s="129"/>
      <c r="F304" s="216"/>
    </row>
    <row r="305" spans="1:6" ht="14.25" x14ac:dyDescent="0.2">
      <c r="A305" s="213">
        <f t="shared" si="8"/>
        <v>41760</v>
      </c>
      <c r="B305" s="214">
        <v>1.4499999999999999E-2</v>
      </c>
      <c r="C305" s="214">
        <f t="shared" si="9"/>
        <v>1.4500000000000004E-2</v>
      </c>
      <c r="D305" s="129"/>
      <c r="E305" s="129"/>
      <c r="F305" s="216"/>
    </row>
    <row r="306" spans="1:6" ht="14.25" x14ac:dyDescent="0.2">
      <c r="A306" s="213">
        <f t="shared" si="8"/>
        <v>41791</v>
      </c>
      <c r="B306" s="214">
        <v>1.4499999999999999E-2</v>
      </c>
      <c r="C306" s="214">
        <f t="shared" si="9"/>
        <v>1.4500000000000004E-2</v>
      </c>
      <c r="D306" s="129"/>
      <c r="E306" s="129"/>
      <c r="F306" s="216"/>
    </row>
    <row r="307" spans="1:6" ht="14.25" x14ac:dyDescent="0.2">
      <c r="A307" s="213">
        <f t="shared" si="8"/>
        <v>41821</v>
      </c>
      <c r="B307" s="214">
        <v>1.4499999999999999E-2</v>
      </c>
      <c r="C307" s="214">
        <f t="shared" si="9"/>
        <v>1.4500000000000004E-2</v>
      </c>
      <c r="D307" s="129"/>
      <c r="E307" s="129"/>
      <c r="F307" s="216"/>
    </row>
    <row r="308" spans="1:6" ht="14.25" x14ac:dyDescent="0.2">
      <c r="A308" s="213">
        <f t="shared" si="8"/>
        <v>41852</v>
      </c>
      <c r="B308" s="214">
        <v>1.4499999999999999E-2</v>
      </c>
      <c r="C308" s="214">
        <f t="shared" si="9"/>
        <v>1.4500000000000004E-2</v>
      </c>
      <c r="D308" s="129"/>
      <c r="E308" s="129"/>
      <c r="F308" s="216"/>
    </row>
    <row r="309" spans="1:6" ht="14.25" x14ac:dyDescent="0.2">
      <c r="A309" s="213">
        <f t="shared" si="8"/>
        <v>41883</v>
      </c>
      <c r="B309" s="214">
        <v>1.4499999999999999E-2</v>
      </c>
      <c r="C309" s="214">
        <f t="shared" si="9"/>
        <v>1.4500000000000004E-2</v>
      </c>
      <c r="D309" s="129"/>
      <c r="E309" s="129"/>
      <c r="F309" s="216"/>
    </row>
    <row r="310" spans="1:6" ht="14.25" x14ac:dyDescent="0.2">
      <c r="A310" s="213">
        <f t="shared" si="8"/>
        <v>41913</v>
      </c>
      <c r="B310" s="214">
        <v>1.4499999999999999E-2</v>
      </c>
      <c r="C310" s="214">
        <f t="shared" si="9"/>
        <v>1.4500000000000004E-2</v>
      </c>
      <c r="D310" s="129"/>
      <c r="E310" s="129"/>
      <c r="F310" s="216"/>
    </row>
    <row r="311" spans="1:6" ht="14.25" x14ac:dyDescent="0.2">
      <c r="A311" s="213">
        <f t="shared" si="8"/>
        <v>41944</v>
      </c>
      <c r="B311" s="214">
        <v>1.4499999999999999E-2</v>
      </c>
      <c r="C311" s="214">
        <f t="shared" si="9"/>
        <v>1.4500000000000004E-2</v>
      </c>
      <c r="D311" s="129"/>
      <c r="E311" s="129"/>
      <c r="F311" s="216"/>
    </row>
    <row r="312" spans="1:6" ht="15" x14ac:dyDescent="0.25">
      <c r="A312" s="217">
        <f t="shared" si="8"/>
        <v>41974</v>
      </c>
      <c r="B312" s="218">
        <v>1.4499999999999999E-2</v>
      </c>
      <c r="C312" s="218">
        <f t="shared" si="9"/>
        <v>1.4500000000000004E-2</v>
      </c>
      <c r="D312" s="129"/>
      <c r="E312" s="129"/>
      <c r="F312" s="216"/>
    </row>
    <row r="313" spans="1:6" ht="14.25" x14ac:dyDescent="0.2">
      <c r="A313" s="213">
        <f t="shared" si="8"/>
        <v>42005</v>
      </c>
      <c r="B313" s="214">
        <v>1.2800000000000001E-2</v>
      </c>
      <c r="C313" s="214">
        <f t="shared" si="9"/>
        <v>1.4358333333333336E-2</v>
      </c>
      <c r="D313" s="129"/>
      <c r="E313" s="129"/>
      <c r="F313" s="216"/>
    </row>
    <row r="314" spans="1:6" ht="14.25" x14ac:dyDescent="0.2">
      <c r="A314" s="213">
        <f t="shared" si="8"/>
        <v>42036</v>
      </c>
      <c r="B314" s="214">
        <v>1.2500000000000001E-2</v>
      </c>
      <c r="C314" s="214">
        <f t="shared" si="9"/>
        <v>1.419166666666667E-2</v>
      </c>
      <c r="D314" s="129"/>
      <c r="E314" s="129"/>
      <c r="F314" s="216"/>
    </row>
    <row r="315" spans="1:6" ht="14.25" x14ac:dyDescent="0.2">
      <c r="A315" s="213">
        <f t="shared" si="8"/>
        <v>42064</v>
      </c>
      <c r="B315" s="214">
        <v>1.2500000000000001E-2</v>
      </c>
      <c r="C315" s="214">
        <f t="shared" si="9"/>
        <v>1.4025000000000003E-2</v>
      </c>
      <c r="D315" s="129"/>
      <c r="E315" s="129"/>
      <c r="F315" s="216"/>
    </row>
    <row r="316" spans="1:6" ht="14.25" x14ac:dyDescent="0.2">
      <c r="A316" s="213">
        <f t="shared" si="8"/>
        <v>42095</v>
      </c>
      <c r="B316" s="214">
        <v>1.2500000000000001E-2</v>
      </c>
      <c r="C316" s="214">
        <f t="shared" si="9"/>
        <v>1.3858333333333335E-2</v>
      </c>
      <c r="D316" s="129"/>
      <c r="E316" s="129"/>
      <c r="F316" s="216"/>
    </row>
    <row r="317" spans="1:6" ht="14.25" x14ac:dyDescent="0.2">
      <c r="A317" s="213">
        <f t="shared" si="8"/>
        <v>42125</v>
      </c>
      <c r="B317" s="214">
        <v>1.2500000000000001E-2</v>
      </c>
      <c r="C317" s="214">
        <f t="shared" si="9"/>
        <v>1.369166666666667E-2</v>
      </c>
      <c r="D317" s="129"/>
      <c r="E317" s="129"/>
      <c r="F317" s="216"/>
    </row>
    <row r="318" spans="1:6" ht="14.25" x14ac:dyDescent="0.2">
      <c r="A318" s="213">
        <f t="shared" si="8"/>
        <v>42156</v>
      </c>
      <c r="B318" s="214">
        <v>1.2500000000000001E-2</v>
      </c>
      <c r="C318" s="214">
        <f t="shared" si="9"/>
        <v>1.3525000000000002E-2</v>
      </c>
      <c r="D318" s="129"/>
      <c r="E318" s="129"/>
      <c r="F318" s="216"/>
    </row>
    <row r="319" spans="1:6" ht="14.25" x14ac:dyDescent="0.2">
      <c r="A319" s="213">
        <f t="shared" si="8"/>
        <v>42186</v>
      </c>
      <c r="B319" s="214">
        <v>1.2500000000000001E-2</v>
      </c>
      <c r="C319" s="214">
        <f t="shared" si="9"/>
        <v>1.3358333333333335E-2</v>
      </c>
      <c r="D319" s="129"/>
      <c r="E319" s="129"/>
      <c r="F319" s="216"/>
    </row>
    <row r="320" spans="1:6" ht="14.25" x14ac:dyDescent="0.2">
      <c r="A320" s="213">
        <f t="shared" si="8"/>
        <v>42217</v>
      </c>
      <c r="B320" s="214">
        <v>1.2500000000000001E-2</v>
      </c>
      <c r="C320" s="214">
        <f t="shared" si="9"/>
        <v>1.3191666666666669E-2</v>
      </c>
      <c r="D320" s="129"/>
      <c r="E320" s="129"/>
      <c r="F320" s="216"/>
    </row>
    <row r="321" spans="1:6" ht="14.25" x14ac:dyDescent="0.2">
      <c r="A321" s="213">
        <f t="shared" si="8"/>
        <v>42248</v>
      </c>
      <c r="B321" s="214">
        <v>1.2500000000000001E-2</v>
      </c>
      <c r="C321" s="214">
        <f t="shared" si="9"/>
        <v>1.3025000000000002E-2</v>
      </c>
      <c r="D321" s="129"/>
      <c r="E321" s="129"/>
      <c r="F321" s="216"/>
    </row>
    <row r="322" spans="1:6" ht="14.25" x14ac:dyDescent="0.2">
      <c r="A322" s="213">
        <f t="shared" ref="A322:A385" si="10">DATE(YEAR(A321), MONTH(A321)+1, DAY(A321))</f>
        <v>42278</v>
      </c>
      <c r="B322" s="214">
        <v>1.2500000000000001E-2</v>
      </c>
      <c r="C322" s="214">
        <f t="shared" si="9"/>
        <v>1.2858333333333334E-2</v>
      </c>
      <c r="D322" s="129"/>
      <c r="E322" s="129"/>
      <c r="F322" s="216"/>
    </row>
    <row r="323" spans="1:6" ht="14.25" x14ac:dyDescent="0.2">
      <c r="A323" s="213">
        <f t="shared" si="10"/>
        <v>42309</v>
      </c>
      <c r="B323" s="214">
        <v>1.2500000000000001E-2</v>
      </c>
      <c r="C323" s="214">
        <f t="shared" si="9"/>
        <v>1.2691666666666669E-2</v>
      </c>
      <c r="D323" s="129"/>
      <c r="E323" s="129"/>
      <c r="F323" s="216"/>
    </row>
    <row r="324" spans="1:6" ht="15" x14ac:dyDescent="0.25">
      <c r="A324" s="217">
        <f t="shared" si="10"/>
        <v>42339</v>
      </c>
      <c r="B324" s="218">
        <v>1.2500000000000001E-2</v>
      </c>
      <c r="C324" s="218">
        <f t="shared" si="9"/>
        <v>1.2525000000000001E-2</v>
      </c>
      <c r="D324" s="129"/>
      <c r="E324" s="129"/>
      <c r="F324" s="216"/>
    </row>
    <row r="325" spans="1:6" ht="14.25" x14ac:dyDescent="0.2">
      <c r="A325" s="213">
        <f t="shared" si="10"/>
        <v>42370</v>
      </c>
      <c r="B325" s="214">
        <v>1.2500000000000001E-2</v>
      </c>
      <c r="C325" s="214">
        <f t="shared" si="9"/>
        <v>1.2499999999999999E-2</v>
      </c>
      <c r="D325" s="129"/>
      <c r="E325" s="129"/>
      <c r="F325" s="216"/>
    </row>
    <row r="326" spans="1:6" ht="14.25" x14ac:dyDescent="0.2">
      <c r="A326" s="213">
        <f t="shared" si="10"/>
        <v>42401</v>
      </c>
      <c r="B326" s="214">
        <v>1.2500000000000001E-2</v>
      </c>
      <c r="C326" s="214">
        <f t="shared" si="9"/>
        <v>1.2499999999999999E-2</v>
      </c>
      <c r="D326" s="129"/>
      <c r="E326" s="129"/>
      <c r="F326" s="216"/>
    </row>
    <row r="327" spans="1:6" ht="14.25" x14ac:dyDescent="0.2">
      <c r="A327" s="213">
        <f t="shared" si="10"/>
        <v>42430</v>
      </c>
      <c r="B327" s="214">
        <v>1.15E-2</v>
      </c>
      <c r="C327" s="214">
        <f t="shared" si="9"/>
        <v>1.2416666666666666E-2</v>
      </c>
      <c r="D327" s="129"/>
      <c r="E327" s="129"/>
      <c r="F327" s="216"/>
    </row>
    <row r="328" spans="1:6" ht="14.25" x14ac:dyDescent="0.2">
      <c r="A328" s="213">
        <f t="shared" si="10"/>
        <v>42461</v>
      </c>
      <c r="B328" s="214">
        <v>1.15E-2</v>
      </c>
      <c r="C328" s="214">
        <f t="shared" si="9"/>
        <v>1.2333333333333333E-2</v>
      </c>
      <c r="D328" s="129"/>
      <c r="E328" s="129"/>
      <c r="F328" s="216"/>
    </row>
    <row r="329" spans="1:6" ht="14.25" x14ac:dyDescent="0.2">
      <c r="A329" s="213">
        <f t="shared" si="10"/>
        <v>42491</v>
      </c>
      <c r="B329" s="214">
        <v>1.15E-2</v>
      </c>
      <c r="C329" s="214">
        <f t="shared" si="9"/>
        <v>1.2249999999999999E-2</v>
      </c>
      <c r="D329" s="129"/>
      <c r="E329" s="129"/>
      <c r="F329" s="216"/>
    </row>
    <row r="330" spans="1:6" ht="14.25" x14ac:dyDescent="0.2">
      <c r="A330" s="213">
        <f t="shared" si="10"/>
        <v>42522</v>
      </c>
      <c r="B330" s="214">
        <v>1.15E-2</v>
      </c>
      <c r="C330" s="214">
        <f t="shared" si="9"/>
        <v>1.2166666666666666E-2</v>
      </c>
      <c r="D330" s="129"/>
      <c r="E330" s="129"/>
      <c r="F330" s="216"/>
    </row>
    <row r="331" spans="1:6" ht="14.25" x14ac:dyDescent="0.2">
      <c r="A331" s="213">
        <f t="shared" si="10"/>
        <v>42552</v>
      </c>
      <c r="B331" s="214">
        <v>1.15E-2</v>
      </c>
      <c r="C331" s="214">
        <f t="shared" si="9"/>
        <v>1.2083333333333333E-2</v>
      </c>
      <c r="D331" s="129"/>
      <c r="E331" s="129"/>
      <c r="F331" s="216"/>
    </row>
    <row r="332" spans="1:6" ht="14.25" x14ac:dyDescent="0.2">
      <c r="A332" s="213">
        <f t="shared" si="10"/>
        <v>42583</v>
      </c>
      <c r="B332" s="214">
        <v>1.15E-2</v>
      </c>
      <c r="C332" s="214">
        <f t="shared" si="9"/>
        <v>1.1999999999999999E-2</v>
      </c>
      <c r="D332" s="129"/>
      <c r="E332" s="129"/>
      <c r="F332" s="216"/>
    </row>
    <row r="333" spans="1:6" ht="14.25" x14ac:dyDescent="0.2">
      <c r="A333" s="213">
        <f t="shared" si="10"/>
        <v>42614</v>
      </c>
      <c r="B333" s="214">
        <v>1.15E-2</v>
      </c>
      <c r="C333" s="214">
        <f t="shared" si="9"/>
        <v>1.1916666666666666E-2</v>
      </c>
      <c r="D333" s="129"/>
      <c r="E333" s="129"/>
      <c r="F333" s="216"/>
    </row>
    <row r="334" spans="1:6" ht="14.25" x14ac:dyDescent="0.2">
      <c r="A334" s="213">
        <f t="shared" si="10"/>
        <v>42644</v>
      </c>
      <c r="B334" s="214">
        <v>1.15E-2</v>
      </c>
      <c r="C334" s="214">
        <f t="shared" si="9"/>
        <v>1.1833333333333333E-2</v>
      </c>
      <c r="D334" s="129"/>
      <c r="E334" s="129"/>
      <c r="F334" s="216"/>
    </row>
    <row r="335" spans="1:6" ht="14.25" x14ac:dyDescent="0.2">
      <c r="A335" s="213">
        <f t="shared" si="10"/>
        <v>42675</v>
      </c>
      <c r="B335" s="214">
        <v>1.15E-2</v>
      </c>
      <c r="C335" s="214">
        <f t="shared" si="9"/>
        <v>1.1749999999999998E-2</v>
      </c>
      <c r="D335" s="129"/>
      <c r="E335" s="129"/>
      <c r="F335" s="216"/>
    </row>
    <row r="336" spans="1:6" ht="15" x14ac:dyDescent="0.25">
      <c r="A336" s="217">
        <f t="shared" si="10"/>
        <v>42705</v>
      </c>
      <c r="B336" s="218">
        <v>1.15E-2</v>
      </c>
      <c r="C336" s="218">
        <f t="shared" si="9"/>
        <v>1.1666666666666665E-2</v>
      </c>
      <c r="D336" s="129"/>
      <c r="E336" s="129"/>
      <c r="F336" s="216"/>
    </row>
    <row r="337" spans="1:6" ht="14.25" x14ac:dyDescent="0.2">
      <c r="A337" s="213">
        <f t="shared" si="10"/>
        <v>42736</v>
      </c>
      <c r="B337" s="214">
        <v>1.15E-2</v>
      </c>
      <c r="C337" s="214">
        <f t="shared" si="9"/>
        <v>1.1583333333333333E-2</v>
      </c>
      <c r="D337" s="129"/>
      <c r="E337" s="129"/>
      <c r="F337" s="216"/>
    </row>
    <row r="338" spans="1:6" ht="14.25" x14ac:dyDescent="0.2">
      <c r="A338" s="213">
        <f t="shared" si="10"/>
        <v>42767</v>
      </c>
      <c r="B338" s="214">
        <v>9.4999999999999998E-3</v>
      </c>
      <c r="C338" s="214">
        <f t="shared" si="9"/>
        <v>1.1333333333333332E-2</v>
      </c>
      <c r="D338" s="129"/>
      <c r="E338" s="129"/>
      <c r="F338" s="216"/>
    </row>
    <row r="339" spans="1:6" ht="14.25" x14ac:dyDescent="0.2">
      <c r="A339" s="213">
        <f t="shared" si="10"/>
        <v>42795</v>
      </c>
      <c r="B339" s="214">
        <v>9.4999999999999998E-3</v>
      </c>
      <c r="C339" s="214">
        <f t="shared" si="9"/>
        <v>1.1166666666666665E-2</v>
      </c>
      <c r="D339" s="129"/>
      <c r="E339" s="129"/>
      <c r="F339" s="216"/>
    </row>
    <row r="340" spans="1:6" ht="14.25" x14ac:dyDescent="0.2">
      <c r="A340" s="213">
        <f t="shared" si="10"/>
        <v>42826</v>
      </c>
      <c r="B340" s="214">
        <v>9.4999999999999998E-3</v>
      </c>
      <c r="C340" s="214">
        <f t="shared" si="9"/>
        <v>1.0999999999999998E-2</v>
      </c>
      <c r="D340" s="129"/>
      <c r="E340" s="129"/>
      <c r="F340" s="216"/>
    </row>
    <row r="341" spans="1:6" ht="14.25" x14ac:dyDescent="0.2">
      <c r="A341" s="213">
        <f t="shared" si="10"/>
        <v>42856</v>
      </c>
      <c r="B341" s="214">
        <v>9.4999999999999998E-3</v>
      </c>
      <c r="C341" s="214">
        <f t="shared" si="9"/>
        <v>1.0833333333333332E-2</v>
      </c>
      <c r="D341" s="129"/>
      <c r="E341" s="129"/>
      <c r="F341" s="216"/>
    </row>
    <row r="342" spans="1:6" ht="14.25" x14ac:dyDescent="0.2">
      <c r="A342" s="213">
        <f t="shared" si="10"/>
        <v>42887</v>
      </c>
      <c r="B342" s="214">
        <v>9.4999999999999998E-3</v>
      </c>
      <c r="C342" s="214">
        <f t="shared" si="9"/>
        <v>1.0666666666666665E-2</v>
      </c>
      <c r="D342" s="129"/>
      <c r="E342" s="129"/>
      <c r="F342" s="216"/>
    </row>
    <row r="343" spans="1:6" ht="14.25" x14ac:dyDescent="0.2">
      <c r="A343" s="213">
        <f t="shared" si="10"/>
        <v>42917</v>
      </c>
      <c r="B343" s="214">
        <v>9.4999999999999998E-3</v>
      </c>
      <c r="C343" s="214">
        <f t="shared" si="9"/>
        <v>1.0499999999999997E-2</v>
      </c>
      <c r="D343" s="129"/>
      <c r="E343" s="129"/>
      <c r="F343" s="216"/>
    </row>
    <row r="344" spans="1:6" ht="14.25" x14ac:dyDescent="0.2">
      <c r="A344" s="213">
        <f t="shared" si="10"/>
        <v>42948</v>
      </c>
      <c r="B344" s="214">
        <v>1.0500000000000001E-2</v>
      </c>
      <c r="C344" s="214">
        <f t="shared" si="9"/>
        <v>1.0416666666666663E-2</v>
      </c>
      <c r="D344" s="129"/>
      <c r="E344" s="129"/>
      <c r="F344" s="216"/>
    </row>
    <row r="345" spans="1:6" ht="14.25" x14ac:dyDescent="0.2">
      <c r="A345" s="213">
        <f t="shared" si="10"/>
        <v>42979</v>
      </c>
      <c r="B345" s="214">
        <v>1.0500000000000001E-2</v>
      </c>
      <c r="C345" s="214">
        <f t="shared" ref="C345:C408" si="11">AVERAGE(B334:B345)</f>
        <v>1.0333333333333332E-2</v>
      </c>
      <c r="D345" s="129"/>
      <c r="E345" s="129"/>
      <c r="F345" s="216"/>
    </row>
    <row r="346" spans="1:6" ht="14.25" x14ac:dyDescent="0.2">
      <c r="A346" s="213">
        <f t="shared" si="10"/>
        <v>43009</v>
      </c>
      <c r="B346" s="214">
        <v>1.0500000000000001E-2</v>
      </c>
      <c r="C346" s="214">
        <f t="shared" si="11"/>
        <v>1.0249999999999997E-2</v>
      </c>
      <c r="D346" s="129"/>
      <c r="E346" s="129"/>
      <c r="F346" s="216"/>
    </row>
    <row r="347" spans="1:6" ht="14.25" x14ac:dyDescent="0.2">
      <c r="A347" s="213">
        <f t="shared" si="10"/>
        <v>43040</v>
      </c>
      <c r="B347" s="214">
        <v>1.0500000000000001E-2</v>
      </c>
      <c r="C347" s="214">
        <f t="shared" si="11"/>
        <v>1.0166666666666666E-2</v>
      </c>
      <c r="D347" s="129"/>
      <c r="E347" s="129"/>
      <c r="F347" s="216"/>
    </row>
    <row r="348" spans="1:6" ht="15" x14ac:dyDescent="0.25">
      <c r="A348" s="217">
        <f t="shared" si="10"/>
        <v>43070</v>
      </c>
      <c r="B348" s="218">
        <v>1.0500000000000001E-2</v>
      </c>
      <c r="C348" s="218">
        <f t="shared" si="11"/>
        <v>1.0083333333333331E-2</v>
      </c>
      <c r="D348" s="129"/>
      <c r="E348" s="129"/>
      <c r="F348" s="216"/>
    </row>
    <row r="349" spans="1:6" ht="14.25" x14ac:dyDescent="0.2">
      <c r="A349" s="213">
        <f t="shared" si="10"/>
        <v>43101</v>
      </c>
      <c r="B349" s="214">
        <v>1.0500000000000001E-2</v>
      </c>
      <c r="C349" s="214">
        <f t="shared" si="11"/>
        <v>9.9999999999999985E-3</v>
      </c>
      <c r="D349" s="129"/>
      <c r="E349" s="129"/>
      <c r="F349" s="216"/>
    </row>
    <row r="350" spans="1:6" ht="14.25" x14ac:dyDescent="0.2">
      <c r="A350" s="213">
        <f t="shared" si="10"/>
        <v>43132</v>
      </c>
      <c r="B350" s="214">
        <v>1.0500000000000001E-2</v>
      </c>
      <c r="C350" s="214">
        <f t="shared" si="11"/>
        <v>1.0083333333333331E-2</v>
      </c>
      <c r="D350" s="129"/>
      <c r="E350" s="129"/>
      <c r="F350" s="216"/>
    </row>
    <row r="351" spans="1:6" ht="14.25" x14ac:dyDescent="0.2">
      <c r="A351" s="213">
        <f t="shared" si="10"/>
        <v>43160</v>
      </c>
      <c r="B351" s="214">
        <v>1.0500000000000001E-2</v>
      </c>
      <c r="C351" s="214">
        <f t="shared" si="11"/>
        <v>1.0166666666666666E-2</v>
      </c>
      <c r="D351" s="129"/>
      <c r="E351" s="129"/>
      <c r="F351" s="216"/>
    </row>
    <row r="352" spans="1:6" ht="14.25" x14ac:dyDescent="0.2">
      <c r="A352" s="213">
        <f t="shared" si="10"/>
        <v>43191</v>
      </c>
      <c r="B352" s="214">
        <v>1.0500000000000001E-2</v>
      </c>
      <c r="C352" s="214">
        <f t="shared" si="11"/>
        <v>1.0249999999999999E-2</v>
      </c>
      <c r="D352" s="129"/>
      <c r="E352" s="129"/>
      <c r="F352" s="216"/>
    </row>
    <row r="353" spans="1:6" ht="14.25" x14ac:dyDescent="0.2">
      <c r="A353" s="213">
        <f t="shared" si="10"/>
        <v>43221</v>
      </c>
      <c r="B353" s="214">
        <v>1.0500000000000001E-2</v>
      </c>
      <c r="C353" s="214">
        <f t="shared" si="11"/>
        <v>1.0333333333333332E-2</v>
      </c>
      <c r="D353" s="129"/>
      <c r="E353" s="129"/>
      <c r="F353" s="216"/>
    </row>
    <row r="354" spans="1:6" ht="14.25" x14ac:dyDescent="0.2">
      <c r="A354" s="213">
        <f t="shared" si="10"/>
        <v>43252</v>
      </c>
      <c r="B354" s="214">
        <v>1.0500000000000001E-2</v>
      </c>
      <c r="C354" s="214">
        <f t="shared" si="11"/>
        <v>1.0416666666666666E-2</v>
      </c>
      <c r="D354" s="129"/>
      <c r="E354" s="129"/>
      <c r="F354" s="216"/>
    </row>
    <row r="355" spans="1:6" ht="14.25" x14ac:dyDescent="0.2">
      <c r="A355" s="213">
        <f t="shared" si="10"/>
        <v>43282</v>
      </c>
      <c r="B355" s="214">
        <v>1.2500000000000001E-2</v>
      </c>
      <c r="C355" s="214">
        <f t="shared" si="11"/>
        <v>1.0666666666666665E-2</v>
      </c>
      <c r="D355" s="129"/>
      <c r="E355" s="129"/>
      <c r="F355" s="216"/>
    </row>
    <row r="356" spans="1:6" ht="14.25" x14ac:dyDescent="0.2">
      <c r="A356" s="213">
        <f t="shared" si="10"/>
        <v>43313</v>
      </c>
      <c r="B356" s="214">
        <v>1.2500000000000001E-2</v>
      </c>
      <c r="C356" s="214">
        <f t="shared" si="11"/>
        <v>1.0833333333333332E-2</v>
      </c>
      <c r="D356" s="129"/>
      <c r="E356" s="129"/>
      <c r="F356" s="216"/>
    </row>
    <row r="357" spans="1:6" ht="14.25" x14ac:dyDescent="0.2">
      <c r="A357" s="213">
        <f t="shared" si="10"/>
        <v>43344</v>
      </c>
      <c r="B357" s="214">
        <v>1.2800000000000001E-2</v>
      </c>
      <c r="C357" s="214">
        <f t="shared" si="11"/>
        <v>1.1024999999999998E-2</v>
      </c>
      <c r="D357" s="129"/>
      <c r="E357" s="129"/>
      <c r="F357" s="216"/>
    </row>
    <row r="358" spans="1:6" ht="14.25" x14ac:dyDescent="0.2">
      <c r="A358" s="213">
        <f t="shared" si="10"/>
        <v>43374</v>
      </c>
      <c r="B358" s="214">
        <v>1.2800000000000001E-2</v>
      </c>
      <c r="C358" s="214">
        <f t="shared" si="11"/>
        <v>1.1216666666666666E-2</v>
      </c>
      <c r="D358" s="129"/>
      <c r="E358" s="129"/>
      <c r="F358" s="216"/>
    </row>
    <row r="359" spans="1:6" ht="14.25" x14ac:dyDescent="0.2">
      <c r="A359" s="213">
        <f t="shared" si="10"/>
        <v>43405</v>
      </c>
      <c r="B359" s="214">
        <v>1.4499999999999999E-2</v>
      </c>
      <c r="C359" s="214">
        <f t="shared" si="11"/>
        <v>1.155E-2</v>
      </c>
      <c r="D359" s="129"/>
      <c r="E359" s="129"/>
      <c r="F359" s="216"/>
    </row>
    <row r="360" spans="1:6" ht="15" x14ac:dyDescent="0.25">
      <c r="A360" s="217">
        <f t="shared" si="10"/>
        <v>43435</v>
      </c>
      <c r="B360" s="218">
        <v>1.4499999999999999E-2</v>
      </c>
      <c r="C360" s="218">
        <f t="shared" si="11"/>
        <v>1.1883333333333334E-2</v>
      </c>
      <c r="D360" s="129"/>
      <c r="E360" s="129"/>
      <c r="F360" s="216"/>
    </row>
    <row r="361" spans="1:6" ht="14.25" x14ac:dyDescent="0.2">
      <c r="A361" s="213">
        <f t="shared" si="10"/>
        <v>43466</v>
      </c>
      <c r="B361" s="214">
        <v>1.4499999999999999E-2</v>
      </c>
      <c r="C361" s="214">
        <f t="shared" si="11"/>
        <v>1.2216666666666667E-2</v>
      </c>
      <c r="D361" s="129"/>
      <c r="E361" s="129"/>
      <c r="F361" s="216"/>
    </row>
    <row r="362" spans="1:6" ht="14.25" x14ac:dyDescent="0.2">
      <c r="A362" s="213">
        <f t="shared" si="10"/>
        <v>43497</v>
      </c>
      <c r="B362" s="214">
        <v>1.4499999999999999E-2</v>
      </c>
      <c r="C362" s="214">
        <f t="shared" si="11"/>
        <v>1.255E-2</v>
      </c>
      <c r="D362" s="129"/>
      <c r="E362" s="129"/>
      <c r="F362" s="216"/>
    </row>
    <row r="363" spans="1:6" ht="14.25" x14ac:dyDescent="0.2">
      <c r="A363" s="213">
        <f t="shared" si="10"/>
        <v>43525</v>
      </c>
      <c r="B363" s="214">
        <v>1.4499999999999999E-2</v>
      </c>
      <c r="C363" s="214">
        <f t="shared" si="11"/>
        <v>1.2883333333333335E-2</v>
      </c>
      <c r="D363" s="129"/>
      <c r="E363" s="129"/>
      <c r="F363" s="216"/>
    </row>
    <row r="364" spans="1:6" ht="14.25" x14ac:dyDescent="0.2">
      <c r="A364" s="213">
        <f t="shared" si="10"/>
        <v>43556</v>
      </c>
      <c r="B364" s="214">
        <v>1.4499999999999999E-2</v>
      </c>
      <c r="C364" s="214">
        <f t="shared" si="11"/>
        <v>1.3216666666666668E-2</v>
      </c>
      <c r="D364" s="129"/>
      <c r="E364" s="129"/>
      <c r="F364" s="216"/>
    </row>
    <row r="365" spans="1:6" ht="14.25" x14ac:dyDescent="0.2">
      <c r="A365" s="213">
        <f t="shared" si="10"/>
        <v>43586</v>
      </c>
      <c r="B365" s="214">
        <v>1.4499999999999999E-2</v>
      </c>
      <c r="C365" s="214">
        <f t="shared" si="11"/>
        <v>1.3550000000000001E-2</v>
      </c>
      <c r="D365" s="129"/>
      <c r="E365" s="129"/>
      <c r="F365" s="216"/>
    </row>
    <row r="366" spans="1:6" ht="14.25" x14ac:dyDescent="0.2">
      <c r="A366" s="213">
        <f t="shared" si="10"/>
        <v>43617</v>
      </c>
      <c r="B366" s="214">
        <v>1.4499999999999999E-2</v>
      </c>
      <c r="C366" s="214">
        <f t="shared" si="11"/>
        <v>1.3883333333333336E-2</v>
      </c>
      <c r="D366" s="129"/>
      <c r="E366" s="129"/>
      <c r="F366" s="216"/>
    </row>
    <row r="367" spans="1:6" ht="14.25" x14ac:dyDescent="0.2">
      <c r="A367" s="213">
        <f t="shared" si="10"/>
        <v>43647</v>
      </c>
      <c r="B367" s="214">
        <v>1.4499999999999999E-2</v>
      </c>
      <c r="C367" s="214">
        <f t="shared" si="11"/>
        <v>1.4050000000000002E-2</v>
      </c>
      <c r="D367" s="129"/>
      <c r="E367" s="129"/>
      <c r="F367" s="216"/>
    </row>
    <row r="368" spans="1:6" ht="14.25" x14ac:dyDescent="0.2">
      <c r="A368" s="213">
        <f t="shared" si="10"/>
        <v>43678</v>
      </c>
      <c r="B368" s="214">
        <v>1.4499999999999999E-2</v>
      </c>
      <c r="C368" s="214">
        <f t="shared" si="11"/>
        <v>1.4216666666666669E-2</v>
      </c>
      <c r="D368" s="129"/>
      <c r="E368" s="129"/>
      <c r="F368" s="216"/>
    </row>
    <row r="369" spans="1:6" ht="15" x14ac:dyDescent="0.25">
      <c r="A369" s="213">
        <f t="shared" si="10"/>
        <v>43709</v>
      </c>
      <c r="B369" s="214">
        <v>1.4499999999999999E-2</v>
      </c>
      <c r="C369" s="214">
        <f t="shared" si="11"/>
        <v>1.4358333333333334E-2</v>
      </c>
      <c r="D369" s="130" t="s">
        <v>45</v>
      </c>
      <c r="E369" s="210" t="s">
        <v>44</v>
      </c>
      <c r="F369" s="216"/>
    </row>
    <row r="370" spans="1:6" ht="15" x14ac:dyDescent="0.25">
      <c r="A370" s="219">
        <f t="shared" si="10"/>
        <v>43739</v>
      </c>
      <c r="B370" s="220">
        <v>1.4499999999999999E-2</v>
      </c>
      <c r="C370" s="220">
        <f t="shared" si="11"/>
        <v>1.4500000000000004E-2</v>
      </c>
      <c r="D370" s="130" t="s">
        <v>43</v>
      </c>
      <c r="E370" s="210" t="s">
        <v>42</v>
      </c>
      <c r="F370" s="221" t="s">
        <v>206</v>
      </c>
    </row>
    <row r="371" spans="1:6" ht="14.25" x14ac:dyDescent="0.2">
      <c r="A371" s="219">
        <f t="shared" si="10"/>
        <v>43770</v>
      </c>
      <c r="B371" s="220">
        <v>1.4499999999999999E-2</v>
      </c>
      <c r="C371" s="220">
        <f t="shared" si="11"/>
        <v>1.4500000000000004E-2</v>
      </c>
      <c r="D371" s="129"/>
      <c r="E371" s="129"/>
      <c r="F371" s="216"/>
    </row>
    <row r="372" spans="1:6" ht="15" x14ac:dyDescent="0.25">
      <c r="A372" s="217">
        <f t="shared" si="10"/>
        <v>43800</v>
      </c>
      <c r="B372" s="218">
        <v>1.4499999999999999E-2</v>
      </c>
      <c r="C372" s="218">
        <f t="shared" si="11"/>
        <v>1.4500000000000004E-2</v>
      </c>
      <c r="D372" s="129"/>
      <c r="E372" s="129"/>
      <c r="F372" s="216"/>
    </row>
    <row r="373" spans="1:6" ht="14.25" x14ac:dyDescent="0.2">
      <c r="A373" s="219">
        <f t="shared" si="10"/>
        <v>43831</v>
      </c>
      <c r="B373" s="220">
        <v>1.4499999999999999E-2</v>
      </c>
      <c r="C373" s="220">
        <f t="shared" si="11"/>
        <v>1.4500000000000004E-2</v>
      </c>
      <c r="D373" s="129"/>
      <c r="E373" s="129"/>
      <c r="F373" s="216"/>
    </row>
    <row r="374" spans="1:6" ht="14.25" x14ac:dyDescent="0.2">
      <c r="A374" s="219">
        <f t="shared" si="10"/>
        <v>43862</v>
      </c>
      <c r="B374" s="220">
        <v>1.2500000000000001E-2</v>
      </c>
      <c r="C374" s="220">
        <f t="shared" si="11"/>
        <v>1.4333333333333337E-2</v>
      </c>
      <c r="D374" s="129"/>
      <c r="E374" s="129"/>
      <c r="F374" s="216"/>
    </row>
    <row r="375" spans="1:6" ht="14.25" x14ac:dyDescent="0.2">
      <c r="A375" s="219">
        <f t="shared" si="10"/>
        <v>43891</v>
      </c>
      <c r="B375" s="220">
        <v>8.8000000000000005E-3</v>
      </c>
      <c r="C375" s="220">
        <f t="shared" si="11"/>
        <v>1.3858333333333335E-2</v>
      </c>
      <c r="D375" s="129"/>
      <c r="E375" s="129"/>
      <c r="F375" s="216"/>
    </row>
    <row r="376" spans="1:6" ht="14.25" x14ac:dyDescent="0.2">
      <c r="A376" s="219">
        <f t="shared" si="10"/>
        <v>43922</v>
      </c>
      <c r="B376" s="220">
        <v>1.2500000000000001E-2</v>
      </c>
      <c r="C376" s="220">
        <f t="shared" si="11"/>
        <v>1.369166666666667E-2</v>
      </c>
      <c r="D376" s="129"/>
      <c r="E376" s="129"/>
      <c r="F376" s="216"/>
    </row>
    <row r="377" spans="1:6" ht="14.25" x14ac:dyDescent="0.2">
      <c r="A377" s="219">
        <f t="shared" si="10"/>
        <v>43952</v>
      </c>
      <c r="B377" s="220">
        <v>1.2500000000000001E-2</v>
      </c>
      <c r="C377" s="220">
        <f t="shared" si="11"/>
        <v>1.3525000000000002E-2</v>
      </c>
      <c r="D377" s="129"/>
      <c r="E377" s="129"/>
      <c r="F377" s="216"/>
    </row>
    <row r="378" spans="1:6" ht="14.25" x14ac:dyDescent="0.2">
      <c r="A378" s="219">
        <f t="shared" si="10"/>
        <v>43983</v>
      </c>
      <c r="B378" s="220">
        <v>1.2500000000000001E-2</v>
      </c>
      <c r="C378" s="220">
        <f t="shared" si="11"/>
        <v>1.3358333333333335E-2</v>
      </c>
      <c r="D378" s="129"/>
      <c r="E378" s="129"/>
      <c r="F378" s="216"/>
    </row>
    <row r="379" spans="1:6" ht="14.25" x14ac:dyDescent="0.2">
      <c r="A379" s="219">
        <f t="shared" si="10"/>
        <v>44013</v>
      </c>
      <c r="B379" s="220">
        <v>8.8000000000000005E-3</v>
      </c>
      <c r="C379" s="220">
        <f t="shared" si="11"/>
        <v>1.2883333333333335E-2</v>
      </c>
      <c r="D379" s="129"/>
      <c r="E379" s="129"/>
      <c r="F379" s="216"/>
    </row>
    <row r="380" spans="1:6" ht="14.25" x14ac:dyDescent="0.2">
      <c r="A380" s="219">
        <f t="shared" si="10"/>
        <v>44044</v>
      </c>
      <c r="B380" s="220">
        <v>6.9999999999999993E-3</v>
      </c>
      <c r="C380" s="220">
        <f t="shared" si="11"/>
        <v>1.2258333333333335E-2</v>
      </c>
      <c r="D380" s="129"/>
      <c r="E380" s="129"/>
      <c r="F380" s="216"/>
    </row>
    <row r="381" spans="1:6" ht="14.25" x14ac:dyDescent="0.2">
      <c r="A381" s="219">
        <f t="shared" si="10"/>
        <v>44075</v>
      </c>
      <c r="B381" s="220">
        <v>6.9999999999999993E-3</v>
      </c>
      <c r="C381" s="220">
        <f t="shared" si="11"/>
        <v>1.1633333333333334E-2</v>
      </c>
      <c r="D381" s="129"/>
      <c r="E381" s="129"/>
      <c r="F381" s="216"/>
    </row>
    <row r="382" spans="1:6" ht="14.25" x14ac:dyDescent="0.2">
      <c r="A382" s="219">
        <f t="shared" si="10"/>
        <v>44105</v>
      </c>
      <c r="B382" s="220">
        <v>6.9999999999999993E-3</v>
      </c>
      <c r="C382" s="220">
        <f t="shared" si="11"/>
        <v>1.1008333333333334E-2</v>
      </c>
      <c r="D382" s="129"/>
      <c r="E382" s="129"/>
      <c r="F382" s="216"/>
    </row>
    <row r="383" spans="1:6" ht="14.25" x14ac:dyDescent="0.2">
      <c r="A383" s="219">
        <f t="shared" si="10"/>
        <v>44136</v>
      </c>
      <c r="B383" s="220">
        <v>6.9999999999999993E-3</v>
      </c>
      <c r="C383" s="220">
        <f t="shared" si="11"/>
        <v>1.0383333333333335E-2</v>
      </c>
      <c r="D383" s="129"/>
      <c r="E383" s="129"/>
      <c r="F383" s="216"/>
    </row>
    <row r="384" spans="1:6" ht="15" x14ac:dyDescent="0.25">
      <c r="A384" s="217">
        <f t="shared" si="10"/>
        <v>44166</v>
      </c>
      <c r="B384" s="218">
        <v>6.9999999999999993E-3</v>
      </c>
      <c r="C384" s="218">
        <f t="shared" si="11"/>
        <v>9.7583333333333341E-3</v>
      </c>
      <c r="D384" s="129"/>
      <c r="E384" s="129"/>
      <c r="F384" s="216"/>
    </row>
    <row r="385" spans="1:6" ht="14.25" x14ac:dyDescent="0.2">
      <c r="A385" s="219">
        <f t="shared" si="10"/>
        <v>44197</v>
      </c>
      <c r="B385" s="220">
        <v>6.9999999999999993E-3</v>
      </c>
      <c r="C385" s="220">
        <f t="shared" si="11"/>
        <v>9.1333333333333353E-3</v>
      </c>
      <c r="D385" s="129"/>
      <c r="E385" s="129"/>
      <c r="F385" s="216"/>
    </row>
    <row r="386" spans="1:6" ht="14.25" x14ac:dyDescent="0.2">
      <c r="A386" s="219">
        <f t="shared" ref="A386:A426" si="12">DATE(YEAR(A385), MONTH(A385)+1, DAY(A385))</f>
        <v>44228</v>
      </c>
      <c r="B386" s="220">
        <v>6.9999999999999993E-3</v>
      </c>
      <c r="C386" s="220">
        <f t="shared" si="11"/>
        <v>8.6750000000000022E-3</v>
      </c>
      <c r="D386" s="129"/>
      <c r="E386" s="129"/>
      <c r="F386" s="216"/>
    </row>
    <row r="387" spans="1:6" ht="14.25" x14ac:dyDescent="0.2">
      <c r="A387" s="219">
        <f t="shared" si="12"/>
        <v>44256</v>
      </c>
      <c r="B387" s="220">
        <v>6.9999999999999993E-3</v>
      </c>
      <c r="C387" s="220">
        <f t="shared" si="11"/>
        <v>8.5250000000000031E-3</v>
      </c>
      <c r="D387" s="129"/>
      <c r="E387" s="129"/>
      <c r="F387" s="216"/>
    </row>
    <row r="388" spans="1:6" ht="14.25" x14ac:dyDescent="0.2">
      <c r="A388" s="219">
        <f t="shared" si="12"/>
        <v>44287</v>
      </c>
      <c r="B388" s="220">
        <v>6.9999999999999993E-3</v>
      </c>
      <c r="C388" s="220">
        <f t="shared" si="11"/>
        <v>8.0666666666666682E-3</v>
      </c>
      <c r="D388" s="129"/>
      <c r="E388" s="129"/>
      <c r="F388" s="216"/>
    </row>
    <row r="389" spans="1:6" ht="14.25" x14ac:dyDescent="0.2">
      <c r="A389" s="219">
        <f t="shared" si="12"/>
        <v>44317</v>
      </c>
      <c r="B389" s="220">
        <v>6.9999999999999993E-3</v>
      </c>
      <c r="C389" s="220">
        <f t="shared" si="11"/>
        <v>7.608333333333335E-3</v>
      </c>
      <c r="D389" s="129"/>
      <c r="E389" s="129"/>
      <c r="F389" s="216"/>
    </row>
    <row r="390" spans="1:6" ht="14.25" x14ac:dyDescent="0.2">
      <c r="A390" s="219">
        <f t="shared" si="12"/>
        <v>44348</v>
      </c>
      <c r="B390" s="220">
        <v>6.9999999999999993E-3</v>
      </c>
      <c r="C390" s="220">
        <f t="shared" si="11"/>
        <v>7.150000000000001E-3</v>
      </c>
      <c r="D390" s="129"/>
      <c r="E390" s="129"/>
      <c r="F390" s="216"/>
    </row>
    <row r="391" spans="1:6" ht="14.25" x14ac:dyDescent="0.2">
      <c r="A391" s="219">
        <f t="shared" si="12"/>
        <v>44378</v>
      </c>
      <c r="B391" s="220">
        <v>6.9999999999999993E-3</v>
      </c>
      <c r="C391" s="220">
        <f t="shared" si="11"/>
        <v>7.0000000000000019E-3</v>
      </c>
      <c r="D391" s="129"/>
      <c r="E391" s="129"/>
      <c r="F391" s="216"/>
    </row>
    <row r="392" spans="1:6" ht="14.25" x14ac:dyDescent="0.2">
      <c r="A392" s="219">
        <f t="shared" si="12"/>
        <v>44409</v>
      </c>
      <c r="B392" s="220">
        <v>6.9999999999999993E-3</v>
      </c>
      <c r="C392" s="220">
        <f t="shared" si="11"/>
        <v>7.0000000000000019E-3</v>
      </c>
      <c r="D392" s="129"/>
      <c r="E392" s="129"/>
      <c r="F392" s="216"/>
    </row>
    <row r="393" spans="1:6" ht="14.25" x14ac:dyDescent="0.2">
      <c r="A393" s="219">
        <f t="shared" si="12"/>
        <v>44440</v>
      </c>
      <c r="B393" s="220">
        <v>6.9999999999999993E-3</v>
      </c>
      <c r="C393" s="220">
        <f t="shared" si="11"/>
        <v>7.0000000000000019E-3</v>
      </c>
      <c r="D393" s="129"/>
      <c r="E393" s="129"/>
      <c r="F393" s="216"/>
    </row>
    <row r="394" spans="1:6" ht="14.25" x14ac:dyDescent="0.2">
      <c r="A394" s="219">
        <f t="shared" si="12"/>
        <v>44470</v>
      </c>
      <c r="B394" s="220">
        <v>6.9999999999999993E-3</v>
      </c>
      <c r="C394" s="220">
        <f t="shared" si="11"/>
        <v>7.0000000000000019E-3</v>
      </c>
      <c r="D394" s="129"/>
      <c r="E394" s="129"/>
      <c r="F394" s="216"/>
    </row>
    <row r="395" spans="1:6" ht="14.25" x14ac:dyDescent="0.2">
      <c r="A395" s="219">
        <f t="shared" si="12"/>
        <v>44501</v>
      </c>
      <c r="B395" s="220">
        <v>6.9999999999999993E-3</v>
      </c>
      <c r="C395" s="220">
        <f t="shared" si="11"/>
        <v>7.0000000000000019E-3</v>
      </c>
      <c r="D395" s="129"/>
      <c r="E395" s="129"/>
      <c r="F395" s="216"/>
    </row>
    <row r="396" spans="1:6" ht="15" x14ac:dyDescent="0.25">
      <c r="A396" s="217">
        <f t="shared" si="12"/>
        <v>44531</v>
      </c>
      <c r="B396" s="218">
        <v>1.2800000000000001E-2</v>
      </c>
      <c r="C396" s="218">
        <f t="shared" si="11"/>
        <v>7.4833333333333349E-3</v>
      </c>
      <c r="D396" s="129"/>
      <c r="E396" s="129"/>
      <c r="F396" s="216"/>
    </row>
    <row r="397" spans="1:6" ht="14.25" x14ac:dyDescent="0.2">
      <c r="A397" s="219">
        <f t="shared" si="12"/>
        <v>44562</v>
      </c>
      <c r="B397" s="220">
        <v>1.0500000000000001E-2</v>
      </c>
      <c r="C397" s="220">
        <f t="shared" si="11"/>
        <v>7.7750000000000007E-3</v>
      </c>
      <c r="D397" s="129"/>
      <c r="E397" s="129"/>
      <c r="F397" s="216"/>
    </row>
    <row r="398" spans="1:6" ht="14.25" x14ac:dyDescent="0.2">
      <c r="A398" s="219">
        <f t="shared" si="12"/>
        <v>44593</v>
      </c>
      <c r="B398" s="220">
        <v>1.4499999999999999E-2</v>
      </c>
      <c r="C398" s="220">
        <f t="shared" si="11"/>
        <v>8.3999999999999995E-3</v>
      </c>
      <c r="D398" s="129"/>
      <c r="E398" s="129"/>
      <c r="F398" s="216"/>
    </row>
    <row r="399" spans="1:6" ht="14.25" x14ac:dyDescent="0.2">
      <c r="A399" s="219">
        <f t="shared" si="12"/>
        <v>44621</v>
      </c>
      <c r="B399" s="220">
        <v>1.9E-2</v>
      </c>
      <c r="C399" s="220">
        <f t="shared" si="11"/>
        <v>9.4000000000000004E-3</v>
      </c>
      <c r="D399" s="129"/>
      <c r="E399" s="129"/>
      <c r="F399" s="216"/>
    </row>
    <row r="400" spans="1:6" ht="14.25" x14ac:dyDescent="0.2">
      <c r="A400" s="219">
        <f t="shared" si="12"/>
        <v>44652</v>
      </c>
      <c r="B400" s="220">
        <v>1.9E-2</v>
      </c>
      <c r="C400" s="220">
        <f t="shared" si="11"/>
        <v>1.04E-2</v>
      </c>
      <c r="D400" s="129"/>
      <c r="E400" s="129"/>
      <c r="F400" s="216"/>
    </row>
    <row r="401" spans="1:6" ht="14.25" x14ac:dyDescent="0.2">
      <c r="A401" s="219">
        <f t="shared" si="12"/>
        <v>44682</v>
      </c>
      <c r="B401" s="220">
        <v>1.9E-2</v>
      </c>
      <c r="C401" s="220">
        <f t="shared" si="11"/>
        <v>1.14E-2</v>
      </c>
      <c r="D401" s="129"/>
      <c r="E401" s="129"/>
      <c r="F401" s="216"/>
    </row>
    <row r="402" spans="1:6" ht="14.25" x14ac:dyDescent="0.2">
      <c r="A402" s="219">
        <f t="shared" si="12"/>
        <v>44713</v>
      </c>
      <c r="B402" s="220">
        <v>2.4500000000000001E-2</v>
      </c>
      <c r="C402" s="220">
        <f t="shared" si="11"/>
        <v>1.2858333333333333E-2</v>
      </c>
      <c r="D402" s="129"/>
      <c r="E402" s="129"/>
      <c r="F402" s="216"/>
    </row>
    <row r="403" spans="1:6" ht="14.25" x14ac:dyDescent="0.2">
      <c r="A403" s="219">
        <f t="shared" si="12"/>
        <v>44743</v>
      </c>
      <c r="B403" s="220">
        <v>2.9500000000000002E-2</v>
      </c>
      <c r="C403" s="220">
        <f t="shared" si="11"/>
        <v>1.4733333333333334E-2</v>
      </c>
      <c r="D403" s="129"/>
      <c r="E403" s="129"/>
      <c r="F403" s="216"/>
    </row>
    <row r="404" spans="1:6" ht="14.25" x14ac:dyDescent="0.2">
      <c r="A404" s="219">
        <f t="shared" si="12"/>
        <v>44774</v>
      </c>
      <c r="B404" s="220">
        <v>3.4000000000000002E-2</v>
      </c>
      <c r="C404" s="220">
        <f t="shared" si="11"/>
        <v>1.6983333333333333E-2</v>
      </c>
      <c r="D404" s="129"/>
      <c r="E404" s="129"/>
      <c r="F404" s="216"/>
    </row>
    <row r="405" spans="1:6" ht="14.25" x14ac:dyDescent="0.2">
      <c r="A405" s="219">
        <f t="shared" si="12"/>
        <v>44805</v>
      </c>
      <c r="B405" s="220">
        <v>3.4000000000000002E-2</v>
      </c>
      <c r="C405" s="220">
        <f t="shared" si="11"/>
        <v>1.9233333333333335E-2</v>
      </c>
      <c r="D405" s="129"/>
      <c r="E405" s="129"/>
      <c r="F405" s="216"/>
    </row>
    <row r="406" spans="1:6" ht="14.25" x14ac:dyDescent="0.2">
      <c r="A406" s="219">
        <f t="shared" si="12"/>
        <v>44835</v>
      </c>
      <c r="B406" s="220">
        <v>3.4000000000000002E-2</v>
      </c>
      <c r="C406" s="220">
        <f t="shared" si="11"/>
        <v>2.1483333333333337E-2</v>
      </c>
      <c r="D406" s="129"/>
      <c r="E406" s="129"/>
      <c r="F406" s="216"/>
    </row>
    <row r="407" spans="1:6" ht="14.25" x14ac:dyDescent="0.2">
      <c r="A407" s="219">
        <f t="shared" si="12"/>
        <v>44866</v>
      </c>
      <c r="B407" s="220">
        <v>3.4000000000000002E-2</v>
      </c>
      <c r="C407" s="220">
        <f t="shared" si="11"/>
        <v>2.3733333333333339E-2</v>
      </c>
      <c r="D407" s="129"/>
      <c r="E407" s="129"/>
      <c r="F407" s="216"/>
    </row>
    <row r="408" spans="1:6" ht="15" x14ac:dyDescent="0.25">
      <c r="A408" s="217">
        <f t="shared" si="12"/>
        <v>44896</v>
      </c>
      <c r="B408" s="218">
        <v>3.4000000000000002E-2</v>
      </c>
      <c r="C408" s="218">
        <f t="shared" si="11"/>
        <v>2.5500000000000005E-2</v>
      </c>
      <c r="D408" s="129"/>
      <c r="E408" s="129"/>
      <c r="F408" s="216"/>
    </row>
    <row r="409" spans="1:6" ht="14.25" x14ac:dyDescent="0.2">
      <c r="A409" s="219">
        <f t="shared" si="12"/>
        <v>44927</v>
      </c>
      <c r="B409" s="220">
        <v>3.4000000000000002E-2</v>
      </c>
      <c r="C409" s="220">
        <f t="shared" ref="C409:C436" si="13">AVERAGE(B398:B409)</f>
        <v>2.7458333333333335E-2</v>
      </c>
      <c r="D409" s="129"/>
      <c r="E409" s="129"/>
      <c r="F409" s="216"/>
    </row>
    <row r="410" spans="1:6" ht="14.25" x14ac:dyDescent="0.2">
      <c r="A410" s="219">
        <f t="shared" si="12"/>
        <v>44958</v>
      </c>
      <c r="B410" s="220">
        <v>3.4000000000000002E-2</v>
      </c>
      <c r="C410" s="220">
        <f t="shared" si="13"/>
        <v>2.908333333333334E-2</v>
      </c>
      <c r="D410" s="129"/>
      <c r="E410" s="129"/>
      <c r="F410" s="216"/>
    </row>
    <row r="411" spans="1:6" ht="14.25" x14ac:dyDescent="0.2">
      <c r="A411" s="219">
        <f t="shared" si="12"/>
        <v>44986</v>
      </c>
      <c r="B411" s="220">
        <v>2.75E-2</v>
      </c>
      <c r="C411" s="220">
        <f t="shared" si="13"/>
        <v>2.9791666666666675E-2</v>
      </c>
      <c r="D411" s="129"/>
      <c r="E411" s="129"/>
      <c r="F411" s="216"/>
    </row>
    <row r="412" spans="1:6" ht="14.25" x14ac:dyDescent="0.2">
      <c r="A412" s="219">
        <f t="shared" si="12"/>
        <v>45017</v>
      </c>
      <c r="B412" s="220">
        <v>2.75E-2</v>
      </c>
      <c r="C412" s="220">
        <f t="shared" si="13"/>
        <v>3.050000000000001E-2</v>
      </c>
      <c r="D412" s="129"/>
      <c r="E412" s="129"/>
      <c r="F412" s="216"/>
    </row>
    <row r="413" spans="1:6" ht="14.25" x14ac:dyDescent="0.2">
      <c r="A413" s="219">
        <f t="shared" si="12"/>
        <v>45047</v>
      </c>
      <c r="B413" s="220">
        <v>2.75E-2</v>
      </c>
      <c r="C413" s="220">
        <f t="shared" si="13"/>
        <v>3.1208333333333341E-2</v>
      </c>
      <c r="D413" s="129"/>
      <c r="E413" s="129"/>
      <c r="F413" s="216"/>
    </row>
    <row r="414" spans="1:6" ht="14.25" x14ac:dyDescent="0.2">
      <c r="A414" s="219">
        <f t="shared" si="12"/>
        <v>45078</v>
      </c>
      <c r="B414" s="220">
        <v>0.03</v>
      </c>
      <c r="C414" s="220">
        <f t="shared" si="13"/>
        <v>3.1666666666666676E-2</v>
      </c>
      <c r="D414" s="129"/>
      <c r="E414" s="129"/>
      <c r="F414" s="216"/>
    </row>
    <row r="415" spans="1:6" ht="14.25" x14ac:dyDescent="0.2">
      <c r="A415" s="219">
        <f t="shared" si="12"/>
        <v>45108</v>
      </c>
      <c r="B415" s="220">
        <v>0.03</v>
      </c>
      <c r="C415" s="220">
        <f t="shared" si="13"/>
        <v>3.1708333333333338E-2</v>
      </c>
      <c r="D415" s="129"/>
      <c r="E415" s="129"/>
      <c r="F415" s="216"/>
    </row>
    <row r="416" spans="1:6" ht="14.25" x14ac:dyDescent="0.2">
      <c r="A416" s="219">
        <f t="shared" si="12"/>
        <v>45139</v>
      </c>
      <c r="B416" s="220">
        <v>0.03</v>
      </c>
      <c r="C416" s="220">
        <f t="shared" si="13"/>
        <v>3.1375000000000007E-2</v>
      </c>
      <c r="D416" s="129"/>
      <c r="E416" s="129"/>
      <c r="F416" s="216"/>
    </row>
    <row r="417" spans="1:6" ht="14.25" x14ac:dyDescent="0.2">
      <c r="A417" s="219">
        <f t="shared" si="12"/>
        <v>45170</v>
      </c>
      <c r="B417" s="220">
        <v>3.1699999999999999E-2</v>
      </c>
      <c r="C417" s="220">
        <f t="shared" si="13"/>
        <v>3.1183333333333337E-2</v>
      </c>
      <c r="D417" s="129"/>
      <c r="E417" s="129"/>
      <c r="F417" s="216"/>
    </row>
    <row r="418" spans="1:6" ht="14.25" x14ac:dyDescent="0.2">
      <c r="A418" s="219">
        <f t="shared" si="12"/>
        <v>45200</v>
      </c>
      <c r="B418" s="220">
        <v>3.4000000000000002E-2</v>
      </c>
      <c r="C418" s="220">
        <f t="shared" si="13"/>
        <v>3.118333333333333E-2</v>
      </c>
      <c r="D418" s="129"/>
      <c r="E418" s="129"/>
      <c r="F418" s="216"/>
    </row>
    <row r="419" spans="1:6" ht="14.25" x14ac:dyDescent="0.2">
      <c r="A419" s="219">
        <f t="shared" si="12"/>
        <v>45231</v>
      </c>
      <c r="B419" s="220">
        <v>3.4000000000000002E-2</v>
      </c>
      <c r="C419" s="220">
        <f t="shared" si="13"/>
        <v>3.118333333333333E-2</v>
      </c>
      <c r="D419" s="129"/>
      <c r="E419" s="129"/>
      <c r="F419" s="216"/>
    </row>
    <row r="420" spans="1:6" ht="15" x14ac:dyDescent="0.25">
      <c r="A420" s="217">
        <f t="shared" si="12"/>
        <v>45261</v>
      </c>
      <c r="B420" s="218">
        <v>3.1699999999999999E-2</v>
      </c>
      <c r="C420" s="218">
        <f t="shared" si="13"/>
        <v>3.0991666666666671E-2</v>
      </c>
      <c r="D420" s="129"/>
      <c r="E420" s="129"/>
      <c r="F420" s="216"/>
    </row>
    <row r="421" spans="1:6" ht="14.25" x14ac:dyDescent="0.2">
      <c r="A421" s="219">
        <f t="shared" si="12"/>
        <v>45292</v>
      </c>
      <c r="B421" s="220">
        <v>3.4500000000000003E-2</v>
      </c>
      <c r="C421" s="220">
        <f t="shared" si="13"/>
        <v>3.103333333333334E-2</v>
      </c>
      <c r="D421" s="129"/>
      <c r="E421" s="129"/>
      <c r="F421" s="216"/>
    </row>
    <row r="422" spans="1:6" ht="14.25" x14ac:dyDescent="0.2">
      <c r="A422" s="219">
        <f t="shared" si="12"/>
        <v>45323</v>
      </c>
      <c r="B422" s="220">
        <v>3.4500000000000003E-2</v>
      </c>
      <c r="C422" s="220">
        <f t="shared" si="13"/>
        <v>3.1075000000000002E-2</v>
      </c>
      <c r="D422" s="129"/>
      <c r="E422" s="129"/>
      <c r="F422" s="216"/>
    </row>
    <row r="423" spans="1:6" ht="14.25" x14ac:dyDescent="0.2">
      <c r="A423" s="219">
        <f t="shared" si="12"/>
        <v>45352</v>
      </c>
      <c r="B423" s="220">
        <v>3.4500000000000003E-2</v>
      </c>
      <c r="C423" s="220">
        <f t="shared" si="13"/>
        <v>3.1658333333333323E-2</v>
      </c>
      <c r="D423" s="129"/>
      <c r="E423" s="129"/>
      <c r="F423" s="216"/>
    </row>
    <row r="424" spans="1:6" ht="14.25" x14ac:dyDescent="0.2">
      <c r="A424" s="219">
        <f t="shared" si="12"/>
        <v>45383</v>
      </c>
      <c r="B424" s="220">
        <v>3.4500000000000003E-2</v>
      </c>
      <c r="C424" s="220">
        <f t="shared" si="13"/>
        <v>3.2241666666666662E-2</v>
      </c>
      <c r="D424" s="129"/>
      <c r="E424" s="129"/>
      <c r="F424" s="216"/>
    </row>
    <row r="425" spans="1:6" ht="14.25" x14ac:dyDescent="0.2">
      <c r="A425" s="219">
        <f t="shared" si="12"/>
        <v>45413</v>
      </c>
      <c r="B425" s="220">
        <v>3.4500000000000003E-2</v>
      </c>
      <c r="C425" s="220">
        <f t="shared" si="13"/>
        <v>3.2824999999999993E-2</v>
      </c>
      <c r="D425" s="129"/>
      <c r="E425" s="129"/>
      <c r="F425" s="216"/>
    </row>
    <row r="426" spans="1:6" ht="14.25" x14ac:dyDescent="0.2">
      <c r="A426" s="219">
        <f t="shared" si="12"/>
        <v>45444</v>
      </c>
      <c r="B426" s="220">
        <v>3.4500000000000003E-2</v>
      </c>
      <c r="C426" s="220">
        <f t="shared" si="13"/>
        <v>3.32E-2</v>
      </c>
      <c r="D426" s="129"/>
      <c r="E426" s="129"/>
      <c r="F426" s="216"/>
    </row>
    <row r="427" spans="1:6" ht="14.25" x14ac:dyDescent="0.2">
      <c r="A427" s="219">
        <f>DATE(YEAR(A426),MONTH(A426)+1,DAY(A426))</f>
        <v>45474</v>
      </c>
      <c r="B427" s="220">
        <v>3.4500000000000003E-2</v>
      </c>
      <c r="C427" s="220">
        <f t="shared" si="13"/>
        <v>3.3574999999999994E-2</v>
      </c>
      <c r="D427" s="129"/>
      <c r="E427" s="129"/>
      <c r="F427" s="216"/>
    </row>
    <row r="428" spans="1:6" ht="14.25" x14ac:dyDescent="0.2">
      <c r="A428" s="219">
        <f t="shared" ref="A428:A436" si="14">DATE(YEAR(A427),MONTH(A427)+1,DAY(A427))</f>
        <v>45505</v>
      </c>
      <c r="B428" s="220">
        <v>3.15E-2</v>
      </c>
      <c r="C428" s="220">
        <f t="shared" si="13"/>
        <v>3.3700000000000001E-2</v>
      </c>
    </row>
    <row r="429" spans="1:6" ht="14.25" x14ac:dyDescent="0.2">
      <c r="A429" s="219">
        <f t="shared" si="14"/>
        <v>45536</v>
      </c>
      <c r="B429" s="220">
        <v>2.7999999999999997E-2</v>
      </c>
      <c r="C429" s="220">
        <f t="shared" si="13"/>
        <v>3.339166666666666E-2</v>
      </c>
    </row>
    <row r="430" spans="1:6" ht="14.25" x14ac:dyDescent="0.2">
      <c r="A430" s="219">
        <f t="shared" si="14"/>
        <v>45566</v>
      </c>
      <c r="B430" s="220">
        <v>2.7999999999999997E-2</v>
      </c>
      <c r="C430" s="220">
        <f t="shared" si="13"/>
        <v>3.2891666666666673E-2</v>
      </c>
    </row>
    <row r="431" spans="1:6" ht="14.25" x14ac:dyDescent="0.2">
      <c r="A431" s="219">
        <f t="shared" si="14"/>
        <v>45597</v>
      </c>
      <c r="B431" s="220">
        <v>2.8999999999999998E-2</v>
      </c>
      <c r="C431" s="220">
        <f t="shared" si="13"/>
        <v>3.2475000000000004E-2</v>
      </c>
    </row>
    <row r="432" spans="1:6" ht="15" x14ac:dyDescent="0.25">
      <c r="A432" s="217">
        <f t="shared" si="14"/>
        <v>45627</v>
      </c>
      <c r="B432" s="218">
        <v>2.6499999999999999E-2</v>
      </c>
      <c r="C432" s="218">
        <f t="shared" si="13"/>
        <v>3.2041666666666677E-2</v>
      </c>
    </row>
    <row r="433" spans="1:3" ht="14.25" x14ac:dyDescent="0.2">
      <c r="A433" s="219">
        <f t="shared" si="14"/>
        <v>45658</v>
      </c>
      <c r="B433" s="220">
        <v>2.6499999999999999E-2</v>
      </c>
      <c r="C433" s="220">
        <f t="shared" si="13"/>
        <v>3.1375000000000007E-2</v>
      </c>
    </row>
    <row r="434" spans="1:3" ht="14.25" x14ac:dyDescent="0.2">
      <c r="A434" s="219">
        <f t="shared" si="14"/>
        <v>45689</v>
      </c>
      <c r="B434" s="220">
        <v>2.7999999999999997E-2</v>
      </c>
      <c r="C434" s="220">
        <f t="shared" si="13"/>
        <v>3.0833333333333341E-2</v>
      </c>
    </row>
    <row r="435" spans="1:3" ht="14.25" x14ac:dyDescent="0.2">
      <c r="A435" s="219">
        <f t="shared" si="14"/>
        <v>45717</v>
      </c>
      <c r="B435" s="220">
        <v>2.7999999999999997E-2</v>
      </c>
      <c r="C435" s="220">
        <f t="shared" si="13"/>
        <v>3.0291666666666672E-2</v>
      </c>
    </row>
    <row r="436" spans="1:3" ht="14.25" x14ac:dyDescent="0.2">
      <c r="A436" s="219">
        <f t="shared" si="14"/>
        <v>45748</v>
      </c>
      <c r="B436" s="220">
        <v>2.6499999999999999E-2</v>
      </c>
      <c r="C436" s="220">
        <f t="shared" si="13"/>
        <v>2.9625000000000009E-2</v>
      </c>
    </row>
    <row r="437" spans="1:3" ht="14.25" x14ac:dyDescent="0.2">
      <c r="A437" s="219">
        <f>DATE(YEAR(A436),MONTH(A436)+1,DAY(A436))</f>
        <v>45778</v>
      </c>
      <c r="B437" s="220">
        <v>2.6499999999999999E-2</v>
      </c>
      <c r="C437" s="220">
        <f>AVERAGE(B426:B437)</f>
        <v>2.8958333333333336E-2</v>
      </c>
    </row>
    <row r="438" spans="1:3" ht="14.25" x14ac:dyDescent="0.2">
      <c r="A438" s="219">
        <f t="shared" ref="A438:A449" si="15">DATE(YEAR(A437),MONTH(A437)+1,DAY(A437))</f>
        <v>45809</v>
      </c>
      <c r="B438" s="220">
        <v>2.6499999999999999E-2</v>
      </c>
      <c r="C438" s="220">
        <f t="shared" ref="C438" si="16">AVERAGE(B427:B438)</f>
        <v>2.8291666666666673E-2</v>
      </c>
    </row>
    <row r="439" spans="1:3" ht="14.25" x14ac:dyDescent="0.2">
      <c r="A439" s="219">
        <f t="shared" si="15"/>
        <v>45839</v>
      </c>
      <c r="B439" s="220">
        <v>2.6499999999999999E-2</v>
      </c>
      <c r="C439" s="220">
        <f t="shared" ref="C439:C444" si="17">AVERAGE(B428:B439)</f>
        <v>2.7625000000000007E-2</v>
      </c>
    </row>
    <row r="440" spans="1:3" ht="14.25" x14ac:dyDescent="0.2">
      <c r="A440" s="219">
        <f t="shared" si="15"/>
        <v>45870</v>
      </c>
      <c r="B440" s="220">
        <v>2.6499999999999999E-2</v>
      </c>
      <c r="C440" s="220">
        <f t="shared" si="17"/>
        <v>2.7208333333333334E-2</v>
      </c>
    </row>
    <row r="441" spans="1:3" ht="14.25" x14ac:dyDescent="0.2">
      <c r="A441" s="219">
        <f t="shared" si="15"/>
        <v>45901</v>
      </c>
      <c r="B441" s="220">
        <v>2.6499999999999999E-2</v>
      </c>
      <c r="C441" s="220">
        <f t="shared" si="17"/>
        <v>2.7083333333333334E-2</v>
      </c>
    </row>
    <row r="442" spans="1:3" ht="14.25" x14ac:dyDescent="0.2">
      <c r="A442" s="219">
        <f t="shared" si="15"/>
        <v>45931</v>
      </c>
      <c r="B442" s="220">
        <v>2.6499999999999999E-2</v>
      </c>
      <c r="C442" s="220">
        <f t="shared" si="17"/>
        <v>2.6958333333333334E-2</v>
      </c>
    </row>
    <row r="443" spans="1:3" ht="14.25" x14ac:dyDescent="0.2">
      <c r="A443" s="219">
        <f t="shared" si="15"/>
        <v>45962</v>
      </c>
      <c r="B443" s="220">
        <v>2.6499999999999999E-2</v>
      </c>
      <c r="C443" s="220">
        <f t="shared" si="17"/>
        <v>2.6749999999999999E-2</v>
      </c>
    </row>
    <row r="444" spans="1:3" ht="15" x14ac:dyDescent="0.25">
      <c r="A444" s="217">
        <f t="shared" si="15"/>
        <v>45992</v>
      </c>
      <c r="B444" s="218">
        <v>2.6499999999999999E-2</v>
      </c>
      <c r="C444" s="218">
        <f t="shared" si="17"/>
        <v>2.6749999999999999E-2</v>
      </c>
    </row>
    <row r="445" spans="1:3" ht="14.25" x14ac:dyDescent="0.2">
      <c r="A445" s="219">
        <f t="shared" si="15"/>
        <v>46023</v>
      </c>
      <c r="B445" s="220">
        <v>2.6499999999999999E-2</v>
      </c>
      <c r="C445" s="220">
        <f t="shared" ref="C445" si="18">AVERAGE(B434:B445)</f>
        <v>2.6749999999999999E-2</v>
      </c>
    </row>
    <row r="446" spans="1:3" ht="14.25" x14ac:dyDescent="0.2">
      <c r="A446" s="219">
        <f t="shared" si="15"/>
        <v>46054</v>
      </c>
      <c r="B446" s="220">
        <v>2.6499999999999999E-2</v>
      </c>
      <c r="C446" s="220">
        <f t="shared" ref="C446" si="19">AVERAGE(B435:B446)</f>
        <v>2.6624999999999999E-2</v>
      </c>
    </row>
    <row r="447" spans="1:3" ht="14.25" x14ac:dyDescent="0.2">
      <c r="A447" s="219">
        <f t="shared" si="15"/>
        <v>46082</v>
      </c>
      <c r="B447" s="220">
        <v>2.6499999999999999E-2</v>
      </c>
      <c r="C447" s="220">
        <f t="shared" ref="C447" si="20">AVERAGE(B436:B447)</f>
        <v>2.6500000000000006E-2</v>
      </c>
    </row>
    <row r="448" spans="1:3" ht="14.25" x14ac:dyDescent="0.2">
      <c r="A448" s="219">
        <f t="shared" si="15"/>
        <v>46113</v>
      </c>
      <c r="B448" s="220">
        <v>2.6499999999999999E-2</v>
      </c>
      <c r="C448" s="220">
        <f t="shared" ref="C448" si="21">AVERAGE(B437:B448)</f>
        <v>2.6500000000000006E-2</v>
      </c>
    </row>
  </sheetData>
  <hyperlinks>
    <hyperlink ref="E6" r:id="rId1" xr:uid="{3F9C7FA5-9A16-4274-ADAD-2F812DA325FF}"/>
  </hyperlinks>
  <pageMargins left="0.75" right="0.75" top="0.5" bottom="1" header="0.5" footer="0.5"/>
  <pageSetup orientation="portrait" r:id="rId2"/>
  <headerFooter alignWithMargins="0">
    <oddFooter>&amp;L&amp;D&amp;C&amp;F&amp;R&amp;A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UPDATE</vt:lpstr>
      <vt:lpstr>Current CV Rates Feb 2022 C (%)</vt:lpstr>
      <vt:lpstr>Current Relationship Breakdown</vt:lpstr>
      <vt:lpstr>Annuity Proxy</vt:lpstr>
      <vt:lpstr>Applicable Mortality Tables</vt:lpstr>
      <vt:lpstr>Tax Limit Summary</vt:lpstr>
      <vt:lpstr>Current Interest on Contribs</vt:lpstr>
      <vt:lpstr>'Current CV Rates Feb 2022 C (%)'!Print_Area</vt:lpstr>
      <vt:lpstr>'Current Interest on Contribs'!Print_Area</vt:lpstr>
      <vt:lpstr>'Current Relationship Breakdown'!Print_Area</vt:lpstr>
      <vt:lpstr>'Tax Limit Summary'!Print_Area</vt:lpstr>
    </vt:vector>
  </TitlesOfParts>
  <Company>Hart Actuarial Consulting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 Hart</dc:creator>
  <cp:lastModifiedBy>Michael Williams</cp:lastModifiedBy>
  <cp:lastPrinted>2025-07-08T17:42:55Z</cp:lastPrinted>
  <dcterms:created xsi:type="dcterms:W3CDTF">2003-08-27T13:47:48Z</dcterms:created>
  <dcterms:modified xsi:type="dcterms:W3CDTF">2026-04-30T15:30:35Z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VersionStartDate">
    <vt:lpwstr>
    </vt:lpwstr>
  </property>
  <property fmtid="{D5CDD505-2E9C-101B-9397-08002B2CF9AE}" pid="3" name="eSynDocVersion">
    <vt:lpwstr>
    </vt:lpwstr>
  </property>
  <property fmtid="{D5CDD505-2E9C-101B-9397-08002B2CF9AE}" pid="4" name="eSynDocPublish">
    <vt:lpwstr>0</vt:lpwstr>
  </property>
  <property fmtid="{D5CDD505-2E9C-101B-9397-08002B2CF9AE}" pid="5" name="eSynDocSubCategory">
    <vt:lpwstr>artlnk</vt:lpwstr>
  </property>
  <property fmtid="{D5CDD505-2E9C-101B-9397-08002B2CF9AE}" pid="6" name="eSynDocCategoryID">
    <vt:lpwstr>Attachments</vt:lpwstr>
  </property>
  <property fmtid="{D5CDD505-2E9C-101B-9397-08002B2CF9AE}" pid="7" name="eSynDocGroupDesc">
    <vt:lpwstr>Attachments &amp; notes</vt:lpwstr>
  </property>
  <property fmtid="{D5CDD505-2E9C-101B-9397-08002B2CF9AE}" pid="8" name="eSynDocGroupID">
    <vt:lpwstr>0</vt:lpwstr>
  </property>
  <property fmtid="{D5CDD505-2E9C-101B-9397-08002B2CF9AE}" pid="9" name="eSynCleanUp8/28/2025 9:32:31 AM">
    <vt:i4>1</vt:i4>
  </property>
  <property fmtid="{D5CDD505-2E9C-101B-9397-08002B2CF9AE}" pid="10" name="eSynCleanUp9/26/2025 9:36:43 AM">
    <vt:i4>1</vt:i4>
  </property>
  <property fmtid="{D5CDD505-2E9C-101B-9397-08002B2CF9AE}" pid="11" name="eSynCleanUp10/30/2025 9:32:37 AM">
    <vt:i4>1</vt:i4>
  </property>
  <property fmtid="{D5CDD505-2E9C-101B-9397-08002B2CF9AE}" pid="12" name="eSynDocGuid">
    <vt:lpwstr>89db4721-b25f-4f59-acfe-0cc31e250092</vt:lpwstr>
  </property>
  <property fmtid="{D5CDD505-2E9C-101B-9397-08002B2CF9AE}" pid="13" name="eSynDocSubject">
    <vt:lpwstr>Actuarial Program Templates</vt:lpwstr>
  </property>
  <property fmtid="{D5CDD505-2E9C-101B-9397-08002B2CF9AE}" pid="14" name="eSynDocSummary">
    <vt:lpwstr>
    </vt:lpwstr>
  </property>
  <property fmtid="{D5CDD505-2E9C-101B-9397-08002B2CF9AE}" pid="15" name="eSynDocNewsType">
    <vt:i4>0</vt:i4>
  </property>
  <property fmtid="{D5CDD505-2E9C-101B-9397-08002B2CF9AE}" pid="16" name="eSynDocParentDocument">
    <vt:lpwstr>
    </vt:lpwstr>
  </property>
  <property fmtid="{D5CDD505-2E9C-101B-9397-08002B2CF9AE}" pid="17" name="eSynDocParentDocumentHID">
    <vt:lpwstr>
    </vt:lpwstr>
  </property>
  <property fmtid="{D5CDD505-2E9C-101B-9397-08002B2CF9AE}" pid="18" name="eSynDocParentDocumentSubject">
    <vt:lpwstr>
    </vt:lpwstr>
  </property>
  <property fmtid="{D5CDD505-2E9C-101B-9397-08002B2CF9AE}" pid="19" name="eSynDocAccountID">
    <vt:lpwstr>
    </vt:lpwstr>
  </property>
  <property fmtid="{D5CDD505-2E9C-101B-9397-08002B2CF9AE}" pid="20" name="eSynDocAccount">
    <vt:lpwstr>
    </vt:lpwstr>
  </property>
  <property fmtid="{D5CDD505-2E9C-101B-9397-08002B2CF9AE}" pid="21" name="eSynDocAccountDesc">
    <vt:lpwstr>
    </vt:lpwstr>
  </property>
  <property fmtid="{D5CDD505-2E9C-101B-9397-08002B2CF9AE}" pid="22" name="eSynDocContactID">
    <vt:lpwstr>
    </vt:lpwstr>
  </property>
  <property fmtid="{D5CDD505-2E9C-101B-9397-08002B2CF9AE}" pid="23" name="eSynDocContactDesc">
    <vt:lpwstr>
    </vt:lpwstr>
  </property>
  <property fmtid="{D5CDD505-2E9C-101B-9397-08002B2CF9AE}" pid="24" name="eSynDocAcctContact">
    <vt:lpwstr>
    </vt:lpwstr>
  </property>
  <property fmtid="{D5CDD505-2E9C-101B-9397-08002B2CF9AE}" pid="25" name="eSynDocOpportunityID">
    <vt:lpwstr>
    </vt:lpwstr>
  </property>
  <property fmtid="{D5CDD505-2E9C-101B-9397-08002B2CF9AE}" pid="26" name="eSynDocOpportunityDesc">
    <vt:lpwstr>
    </vt:lpwstr>
  </property>
  <property fmtid="{D5CDD505-2E9C-101B-9397-08002B2CF9AE}" pid="27" name="eSynDocResource">
    <vt:lpwstr>
    </vt:lpwstr>
  </property>
  <property fmtid="{D5CDD505-2E9C-101B-9397-08002B2CF9AE}" pid="28" name="eSynDocResourceDesc">
    <vt:lpwstr>
    </vt:lpwstr>
  </property>
  <property fmtid="{D5CDD505-2E9C-101B-9397-08002B2CF9AE}" pid="29" name="eSynDocProjectNr">
    <vt:lpwstr>TEST IPP</vt:lpwstr>
  </property>
  <property fmtid="{D5CDD505-2E9C-101B-9397-08002B2CF9AE}" pid="30" name="eSynDocProjectDesc">
    <vt:lpwstr>Spare Plan for Docs - (Don't Delete)</vt:lpwstr>
  </property>
  <property fmtid="{D5CDD505-2E9C-101B-9397-08002B2CF9AE}" pid="31" name="eSynDocDivision">
    <vt:lpwstr>
    </vt:lpwstr>
  </property>
  <property fmtid="{D5CDD505-2E9C-101B-9397-08002B2CF9AE}" pid="32" name="eSynDocDivisionDesc">
    <vt:lpwstr>
    </vt:lpwstr>
  </property>
  <property fmtid="{D5CDD505-2E9C-101B-9397-08002B2CF9AE}" pid="33" name="eSynDocAssortment">
    <vt:lpwstr>
    </vt:lpwstr>
  </property>
  <property fmtid="{D5CDD505-2E9C-101B-9397-08002B2CF9AE}" pid="34" name="eSynDocItem">
    <vt:lpwstr>
    </vt:lpwstr>
  </property>
  <property fmtid="{D5CDD505-2E9C-101B-9397-08002B2CF9AE}" pid="35" name="eSynDocItemDesc">
    <vt:lpwstr>
    </vt:lpwstr>
  </property>
  <property fmtid="{D5CDD505-2E9C-101B-9397-08002B2CF9AE}" pid="36" name="eSynDocSerialNumber">
    <vt:lpwstr>
    </vt:lpwstr>
  </property>
  <property fmtid="{D5CDD505-2E9C-101B-9397-08002B2CF9AE}" pid="37" name="eSynDocSerialDesc">
    <vt:lpwstr>
    </vt:lpwstr>
  </property>
  <property fmtid="{D5CDD505-2E9C-101B-9397-08002B2CF9AE}" pid="38" name="eSynTransactionEntryKey">
    <vt:lpwstr>
    </vt:lpwstr>
  </property>
  <property fmtid="{D5CDD505-2E9C-101B-9397-08002B2CF9AE}" pid="39" name="eSynDocTransactionDesc">
    <vt:lpwstr>
    </vt:lpwstr>
  </property>
  <property fmtid="{D5CDD505-2E9C-101B-9397-08002B2CF9AE}" pid="40" name="eSynDocLanguageCode">
    <vt:lpwstr>
    </vt:lpwstr>
  </property>
  <property fmtid="{D5CDD505-2E9C-101B-9397-08002B2CF9AE}" pid="41" name="eSynDocbAttachment">
    <vt:bool>true</vt:bool>
  </property>
  <property fmtid="{D5CDD505-2E9C-101B-9397-08002B2CF9AE}" pid="42" name="eSynDocAttachmentID">
    <vt:lpwstr>{749c0c0f-6dc2-4719-96c4-55e03b539c37}</vt:lpwstr>
  </property>
  <property fmtid="{D5CDD505-2E9C-101B-9397-08002B2CF9AE}" pid="43" name="eSynDocAttachFileName">
    <vt:lpwstr>GBL Pension Plan Interest Rates - Updated Nov 26, 2025.xlsx</vt:lpwstr>
  </property>
  <property fmtid="{D5CDD505-2E9C-101B-9397-08002B2CF9AE}" pid="44" name="eSynDocURL">
    <vt:lpwstr>http://cgymacola2/001ese/</vt:lpwstr>
  </property>
  <property fmtid="{D5CDD505-2E9C-101B-9397-08002B2CF9AE}" pid="45" name="eSynDocSavedToSynergy">
    <vt:bool>true</vt:bool>
  </property>
  <property fmtid="{D5CDD505-2E9C-101B-9397-08002B2CF9AE}" pid="46" name="eSynDocIsMailDocument">
    <vt:bool>false</vt:bool>
  </property>
  <property fmtid="{D5CDD505-2E9C-101B-9397-08002B2CF9AE}" pid="47" name="eSynDocTypeID">
    <vt:lpwstr>376</vt:lpwstr>
  </property>
  <property fmtid="{D5CDD505-2E9C-101B-9397-08002B2CF9AE}" pid="48" name="eSynDocSecurity">
    <vt:lpwstr>20</vt:lpwstr>
  </property>
  <property fmtid="{D5CDD505-2E9C-101B-9397-08002B2CF9AE}" pid="49" name="eSynDocHID">
    <vt:lpwstr>6408</vt:lpwstr>
  </property>
  <property fmtid="{D5CDD505-2E9C-101B-9397-08002B2CF9AE}" pid="50" name="eSynCleanUp1/2/2026 1:10:34 PM">
    <vt:i4>1</vt:i4>
  </property>
</Properties>
</file>